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3170" windowHeight="13680"/>
  </bookViews>
  <sheets>
    <sheet name="Cover" sheetId="2" r:id="rId1"/>
    <sheet name="Sample Cash Flow Statement" sheetId="19" r:id="rId2"/>
    <sheet name="Cap Rate" sheetId="14" r:id="rId3"/>
    <sheet name="Reciprocal" sheetId="16" r:id="rId4"/>
    <sheet name="Continuum" sheetId="15" r:id="rId5"/>
    <sheet name="Property Valuation" sheetId="18" r:id="rId6"/>
    <sheet name="Cap Rate Composition &amp; Calc'n" sheetId="17" r:id="rId7"/>
  </sheets>
  <externalReferences>
    <externalReference r:id="rId8"/>
    <externalReference r:id="rId9"/>
    <externalReference r:id="rId10"/>
    <externalReference r:id="rId11"/>
  </externalReferences>
  <definedNames>
    <definedName name="__wrn2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3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1__123Graph_ACHART_1" hidden="1">'[1]REITs &amp; S&amp;P'!$F$11:$F$31</definedName>
    <definedName name="_2__123Graph_ACHART_2" hidden="1">[2]A!$E$171:$E$177</definedName>
    <definedName name="_3__123Graph_BCHART_1" hidden="1">[3]A!$E$135:$E$141</definedName>
    <definedName name="_4__123Graph_XCHART_1" hidden="1">'[1]REITs &amp; S&amp;P'!$D$11:$D$31</definedName>
    <definedName name="_5__123Graph_XCHART_2" hidden="1">[2]A!$D$171:$D$177</definedName>
    <definedName name="_wrn2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2" localSheetId="1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wrn3" localSheetId="1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sdf2" localSheetId="0" hidden="1">{#N/A,#N/A,FALSE,"OperatingAssumptions"}</definedName>
    <definedName name="asdf2" localSheetId="1" hidden="1">{#N/A,#N/A,FALSE,"OperatingAssumptions"}</definedName>
    <definedName name="asdf2" hidden="1">{#N/A,#N/A,FALSE,"OperatingAssumptions"}</definedName>
    <definedName name="asdf3" localSheetId="0" hidden="1">{#N/A,#N/A,FALSE,"LoanAssumptions"}</definedName>
    <definedName name="asdf3" localSheetId="1" hidden="1">{#N/A,#N/A,FALSE,"LoanAssumptions"}</definedName>
    <definedName name="asdf3" hidden="1">{#N/A,#N/A,FALSE,"LoanAssumptions"}</definedName>
    <definedName name="asdf5" localSheetId="0" hidden="1">{"MonthlyRentRoll",#N/A,FALSE,"RentRoll"}</definedName>
    <definedName name="asdf5" localSheetId="1" hidden="1">{"MonthlyRentRoll",#N/A,FALSE,"RentRoll"}</definedName>
    <definedName name="asdf5" hidden="1">{"MonthlyRentRoll",#N/A,FALSE,"RentRoll"}</definedName>
    <definedName name="asdf7" localSheetId="0" hidden="1">{#N/A,#N/A,TRUE,"Summary";"AnnualRentRoll",#N/A,TRUE,"RentRoll";#N/A,#N/A,TRUE,"ExitStratigy";#N/A,#N/A,TRUE,"OperatingAssumptions"}</definedName>
    <definedName name="asdf7" localSheetId="1" hidden="1">{#N/A,#N/A,TRUE,"Summary";"AnnualRentRoll",#N/A,TRUE,"RentRoll";#N/A,#N/A,TRUE,"ExitStratigy";#N/A,#N/A,TRUE,"OperatingAssumptions"}</definedName>
    <definedName name="asdf7" hidden="1">{#N/A,#N/A,TRUE,"Summary";"AnnualRentRoll",#N/A,TRUE,"RentRoll";#N/A,#N/A,TRUE,"ExitStratigy";#N/A,#N/A,TRUE,"OperatingAssumptions"}</definedName>
    <definedName name="HTML_CodePage" hidden="1">1252</definedName>
    <definedName name="HTML_Control" localSheetId="0" hidden="1">{"'Cash Requirements 5F '!$A$1:$AC$48"}</definedName>
    <definedName name="HTML_Control" localSheetId="1" hidden="1">{"'Cash Requirements 5F '!$A$1:$AC$48"}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ast_Row" localSheetId="1">IF('Sample Cash Flow Statement'!Values_Entered,Header_Row+'Sample Cash Flow Statement'!Number_of_Payments,Header_Row)</definedName>
    <definedName name="Last_Row">IF(Values_Entered,Header_Row+Number_of_Payments,Header_Row)</definedName>
    <definedName name="Number_of_Payments" localSheetId="1">MATCH(0.01,End_Bal,-1)+1</definedName>
    <definedName name="Number_of_Payments">MATCH(0.01,End_Bal,-1)+1</definedName>
    <definedName name="Payment_Date" localSheetId="1">DATE(YEAR(Loan_Start),MONTH(Loan_Start)+Payment_Number,DAY(Loan_Start))</definedName>
    <definedName name="Payment_Date">DATE(YEAR(Loan_Start),MONTH(Loan_Start)+Payment_Number,DAY(Loan_Start))</definedName>
    <definedName name="Print" localSheetId="0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Print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_xlnm.Print_Area" localSheetId="2">'Cap Rate'!$B$2:$J$6</definedName>
    <definedName name="_xlnm.Print_Area" localSheetId="4">Continuum!$B$2:$K$19</definedName>
    <definedName name="_xlnm.Print_Area" localSheetId="1">'Sample Cash Flow Statement'!$B$2:$N$42</definedName>
    <definedName name="Print_Area_Reset" localSheetId="1">OFFSET(Full_Print,0,0,'Sample Cash Flow Statement'!Last_Row)</definedName>
    <definedName name="Print_Area_Reset">OFFSET(Full_Print,0,0,Last_Row)</definedName>
    <definedName name="Print2" localSheetId="0" hidden="1">{#N/A,#N/A,FALSE,"Cover";#N/A,#N/A,FALSE,"Stack";#N/A,#N/A,FALSE,"Cost S";#N/A,#N/A,FALSE," CF";#N/A,#N/A,FALSE,"Investor"}</definedName>
    <definedName name="Print2" hidden="1">{#N/A,#N/A,FALSE,"Cover";#N/A,#N/A,FALSE,"Stack";#N/A,#N/A,FALSE,"Cost S";#N/A,#N/A,FALSE," CF";#N/A,#N/A,FALSE,"Investor"}</definedName>
    <definedName name="Residu" localSheetId="0" hidden="1">{#N/A,#N/A,TRUE,"Summary";"AnnualRentRoll",#N/A,TRUE,"RentRoll";#N/A,#N/A,TRUE,"ExitStratigy";#N/A,#N/A,TRUE,"OperatingAssumptions"}</definedName>
    <definedName name="Residu" localSheetId="1" hidden="1">{#N/A,#N/A,TRUE,"Summary";"AnnualRentRoll",#N/A,TRUE,"RentRoll";#N/A,#N/A,TRUE,"ExitStratigy";#N/A,#N/A,TRUE,"OperatingAssumptions"}</definedName>
    <definedName name="Residu" hidden="1">{#N/A,#N/A,TRUE,"Summary";"AnnualRentRoll",#N/A,TRUE,"RentRoll";#N/A,#N/A,TRUE,"ExitStratigy";#N/A,#N/A,TRUE,"OperatingAssumptions"}</definedName>
    <definedName name="sadd" localSheetId="0" hidden="1">{"MonthlyRentRoll",#N/A,FALSE,"RentRoll"}</definedName>
    <definedName name="sadd" localSheetId="1" hidden="1">{"MonthlyRentRoll",#N/A,FALSE,"RentRoll"}</definedName>
    <definedName name="sadd" hidden="1">{"MonthlyRentRoll",#N/A,FALSE,"RentRoll"}</definedName>
    <definedName name="sadd1" localSheetId="0" hidden="1">{"MonthlyRentRoll",#N/A,FALSE,"RentRoll"}</definedName>
    <definedName name="sadd1" localSheetId="1" hidden="1">{"MonthlyRentRoll",#N/A,FALSE,"RentRoll"}</definedName>
    <definedName name="sadd1" hidden="1">{"MonthlyRentRoll",#N/A,FALSE,"RentRoll"}</definedName>
    <definedName name="sadd2" localSheetId="0" hidden="1">{"MonthlyRentRoll",#N/A,FALSE,"RentRoll"}</definedName>
    <definedName name="sadd2" localSheetId="1" hidden="1">{"MonthlyRentRoll",#N/A,FALSE,"RentRoll"}</definedName>
    <definedName name="sadd2" hidden="1">{"MonthlyRentRoll",#N/A,FALSE,"RentRoll"}</definedName>
    <definedName name="saddd" localSheetId="0" hidden="1">{"AnnualRentRoll",#N/A,FALSE,"RentRoll"}</definedName>
    <definedName name="saddd" localSheetId="1" hidden="1">{"AnnualRentRoll",#N/A,FALSE,"RentRoll"}</definedName>
    <definedName name="saddd" hidden="1">{"AnnualRentRoll",#N/A,FALSE,"RentRoll"}</definedName>
    <definedName name="saddd2" localSheetId="0" hidden="1">{"AnnualRentRoll",#N/A,FALSE,"RentRoll"}</definedName>
    <definedName name="saddd2" localSheetId="1" hidden="1">{"AnnualRentRoll",#N/A,FALSE,"RentRoll"}</definedName>
    <definedName name="saddd2" hidden="1">{"AnnualRentRoll",#N/A,FALSE,"RentRoll"}</definedName>
    <definedName name="sadddd2" localSheetId="0" hidden="1">{"AnnualRentRoll",#N/A,FALSE,"RentRoll"}</definedName>
    <definedName name="sadddd2" localSheetId="1" hidden="1">{"AnnualRentRoll",#N/A,FALSE,"RentRoll"}</definedName>
    <definedName name="sadddd2" hidden="1">{"AnnualRentRoll",#N/A,FALSE,"RentRoll"}</definedName>
    <definedName name="saddddd" localSheetId="0" hidden="1">{"AnnualRentRoll",#N/A,FALSE,"RentRoll"}</definedName>
    <definedName name="saddddd" localSheetId="1" hidden="1">{"AnnualRentRoll",#N/A,FALSE,"RentRoll"}</definedName>
    <definedName name="saddddd" hidden="1">{"AnnualRentRoll",#N/A,FALSE,"RentRoll"}</definedName>
    <definedName name="saddddddd2" localSheetId="0" hidden="1">{#N/A,#N/A,FALSE,"ExitStratigy"}</definedName>
    <definedName name="saddddddd2" localSheetId="1" hidden="1">{#N/A,#N/A,FALSE,"ExitStratigy"}</definedName>
    <definedName name="saddddddd2" hidden="1">{#N/A,#N/A,FALSE,"ExitStratigy"}</definedName>
    <definedName name="sadddddddd" localSheetId="0" hidden="1">{#N/A,#N/A,FALSE,"ExitStratigy"}</definedName>
    <definedName name="sadddddddd" localSheetId="1" hidden="1">{#N/A,#N/A,FALSE,"ExitStratigy"}</definedName>
    <definedName name="sadddddddd" hidden="1">{#N/A,#N/A,FALSE,"ExitStratigy"}</definedName>
    <definedName name="saddddddddd2" localSheetId="0" hidden="1">{#N/A,#N/A,FALSE,"LoanAssumptions"}</definedName>
    <definedName name="saddddddddd2" localSheetId="1" hidden="1">{#N/A,#N/A,FALSE,"LoanAssumptions"}</definedName>
    <definedName name="saddddddddd2" hidden="1">{#N/A,#N/A,FALSE,"LoanAssumptions"}</definedName>
    <definedName name="sadddddddddd" localSheetId="0" hidden="1">{#N/A,#N/A,FALSE,"LoanAssumptions"}</definedName>
    <definedName name="sadddddddddd" localSheetId="1" hidden="1">{#N/A,#N/A,FALSE,"LoanAssumptions"}</definedName>
    <definedName name="sadddddddddd" hidden="1">{#N/A,#N/A,FALSE,"LoanAssumptions"}</definedName>
    <definedName name="saddddddddddd2" localSheetId="0" hidden="1">{#N/A,#N/A,FALSE,"OperatingAssumptions"}</definedName>
    <definedName name="saddddddddddd2" localSheetId="1" hidden="1">{#N/A,#N/A,FALSE,"OperatingAssumptions"}</definedName>
    <definedName name="saddddddddddd2" hidden="1">{#N/A,#N/A,FALSE,"OperatingAssumptions"}</definedName>
    <definedName name="saddddddddddddd" localSheetId="0" hidden="1">{#N/A,#N/A,FALSE,"OperatingAssumptions"}</definedName>
    <definedName name="saddddddddddddd" localSheetId="1" hidden="1">{#N/A,#N/A,FALSE,"OperatingAssumptions"}</definedName>
    <definedName name="saddddddddddddd" hidden="1">{#N/A,#N/A,FALSE,"OperatingAssumptions"}</definedName>
    <definedName name="Total_Payment" localSheetId="1">Scheduled_Payment+Extra_Payment</definedName>
    <definedName name="Total_Payment">Scheduled_Payment+Extra_Payment</definedName>
    <definedName name="Type">'[4]Lease Offer #1 Analysis'!$L$13:$L$15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hat_asdf2" localSheetId="0" hidden="1">{#N/A,#N/A,FALSE,"OperatingAssumptions"}</definedName>
    <definedName name="what_asdf2" localSheetId="1" hidden="1">{#N/A,#N/A,FALSE,"OperatingAssumptions"}</definedName>
    <definedName name="what_asdf2" hidden="1">{#N/A,#N/A,FALSE,"OperatingAssumptions"}</definedName>
    <definedName name="wrn.2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 localSheetId="1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AnnualRentRoll" localSheetId="0" hidden="1">{"AnnualRentRoll",#N/A,FALSE,"RentRoll"}</definedName>
    <definedName name="wrn.AnnualRentRoll" localSheetId="1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localSheetId="1" hidden="1">{"AnnualRentRoll",#N/A,FALSE,"RentRoll"}</definedName>
    <definedName name="wrn.AnnualRentRoll." hidden="1">{"AnnualRentRoll",#N/A,FALSE,"RentRoll"}</definedName>
    <definedName name="wrn.annualrentroll2" localSheetId="0" hidden="1">{"AnnualRentRoll",#N/A,FALSE,"RentRoll"}</definedName>
    <definedName name="wrn.annualrentroll2" localSheetId="1" hidden="1">{"AnnualRentRoll",#N/A,FALSE,"RentRoll"}</definedName>
    <definedName name="wrn.annualrentroll2" hidden="1">{"AnnualRentRoll",#N/A,FALSE,"RentRoll"}</definedName>
    <definedName name="wrn.CF._.Print.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 localSheetId="1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ExitAndSalesAssumptions." localSheetId="0" hidden="1">{#N/A,#N/A,FALSE,"ExitStratigy"}</definedName>
    <definedName name="wrn.ExitAndSalesAssumptions." localSheetId="1" hidden="1">{#N/A,#N/A,FALSE,"ExitStratigy"}</definedName>
    <definedName name="wrn.ExitAndSalesAssumptions." hidden="1">{#N/A,#N/A,FALSE,"ExitStratigy"}</definedName>
    <definedName name="wrn.FCG." localSheetId="0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CG." localSheetId="1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ull_Template." localSheetId="0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Full_Template." localSheetId="1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localSheetId="0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localSheetId="1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Leasing._.Variance." localSheetId="0" hidden="1">{#N/A,#N/A,FALSE,"Leasing 6A"}</definedName>
    <definedName name="wrn.Leasing._.Variance." localSheetId="1" hidden="1">{#N/A,#N/A,FALSE,"Leasing 6A"}</definedName>
    <definedName name="wrn.Leasing._.Variance." hidden="1">{#N/A,#N/A,FALSE,"Leasing 6A"}</definedName>
    <definedName name="wrn.LoanInformation." localSheetId="0" hidden="1">{#N/A,#N/A,FALSE,"LoanAssumptions"}</definedName>
    <definedName name="wrn.LoanInformation." localSheetId="1" hidden="1">{#N/A,#N/A,FALSE,"LoanAssumptions"}</definedName>
    <definedName name="wrn.LoanInformation." hidden="1">{#N/A,#N/A,FALSE,"LoanAssumptions"}</definedName>
    <definedName name="wrn.Marketing." localSheetId="0" hidden="1">{#N/A,#N/A,FALSE,"2Assumptions";#N/A,#N/A,FALSE,"3Cash Flow";#N/A,#N/A,FALSE,"I&amp;E";#N/A,#N/A,FALSE,"I&amp;E (2)";#N/A,#N/A,FALSE,"10Vacancy Matrix";#N/A,#N/A,FALSE,"11Expiration Schedule"}</definedName>
    <definedName name="wrn.Marketing." localSheetId="1" hidden="1">{#N/A,#N/A,FALSE,"2Assumptions";#N/A,#N/A,FALSE,"3Cash Flow";#N/A,#N/A,FALSE,"I&amp;E";#N/A,#N/A,FALSE,"I&amp;E (2)";#N/A,#N/A,FALSE,"10Vacancy Matrix";#N/A,#N/A,FALSE,"11Expiration Schedule"}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onthly._.financial." localSheetId="0" hidden="1">{#N/A,#N/A,FALSE,"SUMMARY 4a";#N/A,#N/A,FALSE,"GBA 4b";#N/A,#N/A,FALSE,"TENANT 4c";#N/A,#N/A,FALSE,"BUDGET DETAIL";#N/A,#N/A,FALSE,"PRO FORMA"}</definedName>
    <definedName name="wrn.monthly._.financial." localSheetId="1" hidden="1">{#N/A,#N/A,FALSE,"SUMMARY 4a";#N/A,#N/A,FALSE,"GBA 4b";#N/A,#N/A,FALSE,"TENANT 4c";#N/A,#N/A,FALSE,"BUDGET DETAIL";#N/A,#N/A,FALSE,"PRO FORMA"}</definedName>
    <definedName name="wrn.monthly._.financial." hidden="1">{#N/A,#N/A,FALSE,"SUMMARY 4a";#N/A,#N/A,FALSE,"GBA 4b";#N/A,#N/A,FALSE,"TENANT 4c";#N/A,#N/A,FALSE,"BUDGET DETAIL";#N/A,#N/A,FALSE,"PRO FORMA"}</definedName>
    <definedName name="wrn.MonthlyRentRoll." localSheetId="0" hidden="1">{"MonthlyRentRoll",#N/A,FALSE,"RentRoll"}</definedName>
    <definedName name="wrn.MonthlyRentRoll." localSheetId="1" hidden="1">{"MonthlyRentRoll",#N/A,FALSE,"RentRoll"}</definedName>
    <definedName name="wrn.MonthlyRentRoll." hidden="1">{"MonthlyRentRoll",#N/A,FALSE,"RentRoll"}</definedName>
    <definedName name="wrn.ontario." localSheetId="0" hidden="1">{"page1",#N/A,FALSE,"sheet 1";"Page2",#N/A,FALSE,"sheet 1";"page3",#N/A,FALSE,"sheet 1";"page4",#N/A,FALSE,"sheet 1"}</definedName>
    <definedName name="wrn.ontario." localSheetId="1" hidden="1">{"page1",#N/A,FALSE,"sheet 1";"Page2",#N/A,FALSE,"sheet 1";"page3",#N/A,FALSE,"sheet 1";"page4",#N/A,FALSE,"sheet 1"}</definedName>
    <definedName name="wrn.ontario." hidden="1">{"page1",#N/A,FALSE,"sheet 1";"Page2",#N/A,FALSE,"sheet 1";"page3",#N/A,FALSE,"sheet 1";"page4",#N/A,FALSE,"sheet 1"}</definedName>
    <definedName name="wrn.OperatingAssumtions." localSheetId="0" hidden="1">{#N/A,#N/A,FALSE,"OperatingAssumptions"}</definedName>
    <definedName name="wrn.OperatingAssumtions." localSheetId="1" hidden="1">{#N/A,#N/A,FALSE,"OperatingAssumptions"}</definedName>
    <definedName name="wrn.OperatingAssumtions." hidden="1">{#N/A,#N/A,FALSE,"OperatingAssumptions"}</definedName>
    <definedName name="wrn.p3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localSheetId="1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ackage." localSheetId="0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ckage." localSheetId="1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localSheetId="0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artial." localSheetId="1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R_TRIAL_BALANCE.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localSheetId="1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localSheetId="0" hidden="1">{#N/A,#N/A,TRUE,"Summary";"AnnualRentRoll",#N/A,TRUE,"RentRoll";#N/A,#N/A,TRUE,"ExitStratigy";#N/A,#N/A,TRUE,"OperatingAssumptions"}</definedName>
    <definedName name="wrn.Presentation." localSheetId="1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cing._.Strategy." localSheetId="0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cing._.Strategy." localSheetId="1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nt." localSheetId="0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localSheetId="1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All." localSheetId="0" hidden="1">{#N/A,#N/A,FALSE,"Broker Sheet";#N/A,#N/A,FALSE,"Exec.Summary";#N/A,#N/A,FALSE,"Argus Cash Flow";#N/A,#N/A,FALSE,"SPF";#N/A,#N/A,FALSE,"RentRoll"}</definedName>
    <definedName name="wrn.PrintAll." localSheetId="1" hidden="1">{#N/A,#N/A,FALSE,"Broker Sheet";#N/A,#N/A,FALSE,"Exec.Summary";#N/A,#N/A,FALSE,"Argus Cash Flow";#N/A,#N/A,FALSE,"SPF";#N/A,#N/A,FALSE,"RentRoll"}</definedName>
    <definedName name="wrn.PrintAll." hidden="1">{#N/A,#N/A,FALSE,"Broker Sheet";#N/A,#N/A,FALSE,"Exec.Summary";#N/A,#N/A,FALSE,"Argus Cash Flow";#N/A,#N/A,FALSE,"SPF";#N/A,#N/A,FALSE,"RentRoll"}</definedName>
    <definedName name="wrn.Proforma." localSheetId="0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forma." localSheetId="1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forma.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pertyInformation." localSheetId="0" hidden="1">{#N/A,#N/A,FALSE,"PropertyInfo"}</definedName>
    <definedName name="wrn.PropertyInformation." localSheetId="1" hidden="1">{#N/A,#N/A,FALSE,"PropertyInfo"}</definedName>
    <definedName name="wrn.PropertyInformation." hidden="1">{#N/A,#N/A,FALSE,"PropertyInfo"}</definedName>
    <definedName name="wrn.Report." localSheetId="0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Report." localSheetId="1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Report.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Short._.Print." localSheetId="0" hidden="1">{#N/A,#N/A,FALSE,"Cover";#N/A,#N/A,FALSE,"Stack";#N/A,#N/A,FALSE,"Cost S";#N/A,#N/A,FALSE," CF";#N/A,#N/A,FALSE,"Investor"}</definedName>
    <definedName name="wrn.Short._.Print." localSheetId="1" hidden="1">{#N/A,#N/A,FALSE,"Cover";#N/A,#N/A,FALSE,"Stack";#N/A,#N/A,FALSE,"Cost S";#N/A,#N/A,FALSE," CF";#N/A,#N/A,FALSE,"Investor"}</definedName>
    <definedName name="wrn.Short._.Print." hidden="1">{#N/A,#N/A,FALSE,"Cover";#N/A,#N/A,FALSE,"Stack";#N/A,#N/A,FALSE,"Cost S";#N/A,#N/A,FALSE," CF";#N/A,#N/A,FALSE,"Investor"}</definedName>
    <definedName name="wrn.Summary." localSheetId="0" hidden="1">{#N/A,#N/A,FALSE,"Summary"}</definedName>
    <definedName name="wrn.Summary." localSheetId="1" hidden="1">{#N/A,#N/A,FALSE,"Summary"}</definedName>
    <definedName name="wrn.Summary." hidden="1">{#N/A,#N/A,FALSE,"Summary"}</definedName>
    <definedName name="wrn.Template." localSheetId="0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Template." localSheetId="1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USSC_Reports." localSheetId="0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wrn.USSC_Reports." localSheetId="1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xxx3" localSheetId="0" hidden="1">{"AnnualRentRoll",#N/A,FALSE,"RentRoll"}</definedName>
    <definedName name="xxx3" localSheetId="1" hidden="1">{"AnnualRentRoll",#N/A,FALSE,"RentRoll"}</definedName>
    <definedName name="xxx3" hidden="1">{"AnnualRentRoll",#N/A,FALSE,"RentRoll"}</definedName>
    <definedName name="xxx4" localSheetId="0" hidden="1">{#N/A,#N/A,FALSE,"ExitStratigy"}</definedName>
    <definedName name="xxx4" localSheetId="1" hidden="1">{#N/A,#N/A,FALSE,"ExitStratigy"}</definedName>
    <definedName name="xxx4" hidden="1">{#N/A,#N/A,FALSE,"ExitStratigy"}</definedName>
  </definedNames>
  <calcPr calcId="145621" calcMode="autoNoTable" iterate="1"/>
</workbook>
</file>

<file path=xl/calcChain.xml><?xml version="1.0" encoding="utf-8"?>
<calcChain xmlns="http://schemas.openxmlformats.org/spreadsheetml/2006/main">
  <c r="F9" i="17" l="1"/>
  <c r="D12" i="17"/>
  <c r="L71" i="19" l="1"/>
  <c r="K71" i="19"/>
  <c r="J71" i="19"/>
  <c r="I71" i="19"/>
  <c r="H71" i="19"/>
  <c r="B71" i="19"/>
  <c r="L70" i="19"/>
  <c r="K70" i="19"/>
  <c r="J70" i="19"/>
  <c r="I70" i="19"/>
  <c r="H70" i="19"/>
  <c r="B70" i="19"/>
  <c r="L69" i="19"/>
  <c r="K69" i="19"/>
  <c r="J69" i="19"/>
  <c r="I69" i="19"/>
  <c r="H69" i="19"/>
  <c r="B69" i="19"/>
  <c r="B65" i="19"/>
  <c r="B63" i="19"/>
  <c r="H61" i="19"/>
  <c r="B61" i="19"/>
  <c r="H60" i="19"/>
  <c r="B60" i="19"/>
  <c r="H59" i="19"/>
  <c r="B59" i="19"/>
  <c r="L56" i="19"/>
  <c r="K56" i="19"/>
  <c r="J56" i="19"/>
  <c r="I56" i="19"/>
  <c r="H56" i="19"/>
  <c r="L55" i="19"/>
  <c r="L57" i="19" s="1"/>
  <c r="K55" i="19"/>
  <c r="J55" i="19"/>
  <c r="I55" i="19"/>
  <c r="H55" i="19"/>
  <c r="H57" i="19" s="1"/>
  <c r="H52" i="19"/>
  <c r="B52" i="19"/>
  <c r="H51" i="19"/>
  <c r="B51" i="19"/>
  <c r="F40" i="19"/>
  <c r="F39" i="19"/>
  <c r="F38" i="19"/>
  <c r="H32" i="19"/>
  <c r="H63" i="19" s="1"/>
  <c r="I31" i="19"/>
  <c r="I61" i="19" s="1"/>
  <c r="I30" i="19"/>
  <c r="J30" i="19" s="1"/>
  <c r="J60" i="19" s="1"/>
  <c r="I29" i="19"/>
  <c r="J29" i="19" s="1"/>
  <c r="I27" i="19"/>
  <c r="J27" i="19" s="1"/>
  <c r="I26" i="19"/>
  <c r="I51" i="19" s="1"/>
  <c r="L20" i="19"/>
  <c r="K20" i="19"/>
  <c r="J20" i="19"/>
  <c r="I20" i="19"/>
  <c r="H20" i="19"/>
  <c r="F17" i="19"/>
  <c r="F16" i="19"/>
  <c r="L15" i="19"/>
  <c r="K15" i="19"/>
  <c r="J15" i="19"/>
  <c r="I15" i="19"/>
  <c r="I18" i="19" s="1"/>
  <c r="F13" i="19"/>
  <c r="L11" i="19"/>
  <c r="L12" i="19" s="1"/>
  <c r="L14" i="19" s="1"/>
  <c r="K11" i="19"/>
  <c r="K49" i="19" s="1"/>
  <c r="J11" i="19"/>
  <c r="J49" i="19" s="1"/>
  <c r="I11" i="19"/>
  <c r="I49" i="19" s="1"/>
  <c r="H11" i="19"/>
  <c r="L9" i="19"/>
  <c r="K9" i="19"/>
  <c r="J9" i="19"/>
  <c r="I9" i="19"/>
  <c r="F8" i="19"/>
  <c r="I6" i="19"/>
  <c r="J6" i="19" s="1"/>
  <c r="K6" i="19" s="1"/>
  <c r="L6" i="19" s="1"/>
  <c r="H53" i="19" l="1"/>
  <c r="K57" i="19"/>
  <c r="J18" i="19"/>
  <c r="I57" i="19"/>
  <c r="F11" i="19"/>
  <c r="F20" i="19"/>
  <c r="J57" i="19"/>
  <c r="K29" i="19"/>
  <c r="K59" i="19" s="1"/>
  <c r="J59" i="19"/>
  <c r="I59" i="19"/>
  <c r="I12" i="19"/>
  <c r="I14" i="19" s="1"/>
  <c r="I19" i="19" s="1"/>
  <c r="I21" i="19" s="1"/>
  <c r="J12" i="19"/>
  <c r="K27" i="19"/>
  <c r="J52" i="19"/>
  <c r="K18" i="19"/>
  <c r="L18" i="19" s="1"/>
  <c r="L19" i="19" s="1"/>
  <c r="L21" i="19" s="1"/>
  <c r="H49" i="19"/>
  <c r="L49" i="19"/>
  <c r="K12" i="19"/>
  <c r="K14" i="19" s="1"/>
  <c r="J26" i="19"/>
  <c r="K30" i="19"/>
  <c r="J31" i="19"/>
  <c r="I52" i="19"/>
  <c r="I53" i="19" s="1"/>
  <c r="I60" i="19"/>
  <c r="H12" i="19"/>
  <c r="I32" i="19"/>
  <c r="K19" i="19" l="1"/>
  <c r="K21" i="19" s="1"/>
  <c r="L29" i="19"/>
  <c r="L59" i="19" s="1"/>
  <c r="J14" i="19"/>
  <c r="J19" i="19" s="1"/>
  <c r="J21" i="19" s="1"/>
  <c r="I63" i="19"/>
  <c r="H14" i="19"/>
  <c r="F12" i="19"/>
  <c r="K60" i="19"/>
  <c r="L30" i="19"/>
  <c r="L60" i="19" s="1"/>
  <c r="K52" i="19"/>
  <c r="L27" i="19"/>
  <c r="L52" i="19" s="1"/>
  <c r="I34" i="19"/>
  <c r="J32" i="19"/>
  <c r="K26" i="19"/>
  <c r="J51" i="19"/>
  <c r="J53" i="19" s="1"/>
  <c r="F18" i="19"/>
  <c r="K31" i="19"/>
  <c r="J61" i="19"/>
  <c r="F27" i="19"/>
  <c r="F29" i="19" l="1"/>
  <c r="J63" i="19"/>
  <c r="J34" i="19"/>
  <c r="H19" i="19"/>
  <c r="F14" i="19"/>
  <c r="I65" i="19"/>
  <c r="I42" i="19"/>
  <c r="F30" i="19"/>
  <c r="L31" i="19"/>
  <c r="L61" i="19" s="1"/>
  <c r="K61" i="19"/>
  <c r="L26" i="19"/>
  <c r="F26" i="19" s="1"/>
  <c r="K51" i="19"/>
  <c r="K53" i="19" s="1"/>
  <c r="K32" i="19"/>
  <c r="F31" i="19" l="1"/>
  <c r="L51" i="19"/>
  <c r="L53" i="19" s="1"/>
  <c r="L32" i="19"/>
  <c r="F32" i="19" s="1"/>
  <c r="H21" i="19"/>
  <c r="F19" i="19"/>
  <c r="K63" i="19"/>
  <c r="K34" i="19"/>
  <c r="J42" i="19"/>
  <c r="J65" i="19"/>
  <c r="K42" i="19" l="1"/>
  <c r="K65" i="19"/>
  <c r="L63" i="19"/>
  <c r="L34" i="19"/>
  <c r="H34" i="19"/>
  <c r="F21" i="19"/>
  <c r="H42" i="19" l="1"/>
  <c r="H65" i="19"/>
  <c r="F34" i="19"/>
  <c r="L42" i="19"/>
  <c r="L65" i="19"/>
  <c r="F42" i="19" l="1"/>
  <c r="E12" i="18" l="1"/>
  <c r="B12" i="18"/>
  <c r="E11" i="18"/>
  <c r="B11" i="18"/>
  <c r="E10" i="18"/>
  <c r="B10" i="18"/>
  <c r="E8" i="18"/>
  <c r="C8" i="18"/>
  <c r="E7" i="18"/>
  <c r="C7" i="18"/>
  <c r="E6" i="18"/>
  <c r="C6" i="18"/>
  <c r="C31" i="17"/>
  <c r="C33" i="17" s="1"/>
  <c r="C34" i="17" s="1"/>
  <c r="D38" i="17" s="1"/>
  <c r="D40" i="17" s="1"/>
  <c r="D24" i="17"/>
  <c r="F7" i="16"/>
  <c r="F5" i="16"/>
  <c r="A15" i="15"/>
  <c r="I15" i="15" s="1"/>
  <c r="K12" i="15"/>
  <c r="J12" i="15"/>
  <c r="I12" i="15"/>
  <c r="H12" i="15"/>
  <c r="G12" i="15"/>
  <c r="F12" i="15"/>
  <c r="E12" i="15"/>
  <c r="D12" i="15"/>
  <c r="C12" i="15"/>
  <c r="H4" i="14"/>
  <c r="H3" i="14"/>
  <c r="J3" i="14" s="1"/>
  <c r="D15" i="15" l="1"/>
  <c r="H15" i="15"/>
  <c r="F15" i="15"/>
  <c r="J15" i="15"/>
  <c r="C15" i="15"/>
  <c r="G15" i="15"/>
  <c r="K15" i="15"/>
  <c r="E15" i="15"/>
</calcChain>
</file>

<file path=xl/sharedStrings.xml><?xml version="1.0" encoding="utf-8"?>
<sst xmlns="http://schemas.openxmlformats.org/spreadsheetml/2006/main" count="129" uniqueCount="107">
  <si>
    <t>User Inputs Are In Bold Blue Type</t>
  </si>
  <si>
    <t>www.GetREFM.com</t>
  </si>
  <si>
    <t>Calculations are set to "Automatic Except for Data Tables"</t>
  </si>
  <si>
    <t>© 2012 Real Estate Financial Modeling, LLC.</t>
  </si>
  <si>
    <t>Real Estate Financial Modeling's</t>
  </si>
  <si>
    <t>Webinar File v.5.0</t>
  </si>
  <si>
    <t>Truly Understanding Cap Rates</t>
  </si>
  <si>
    <t>Capitalization Rate</t>
  </si>
  <si>
    <t>This Year</t>
  </si>
  <si>
    <t>Next Year</t>
  </si>
  <si>
    <t xml:space="preserve">Cap Rate = </t>
  </si>
  <si>
    <t>=</t>
  </si>
  <si>
    <t>Adjusted Net Operating Income</t>
  </si>
  <si>
    <t>Capitalization Rate and Valuation Multiple Continuum</t>
  </si>
  <si>
    <t>"High"</t>
  </si>
  <si>
    <t>"Low"</t>
  </si>
  <si>
    <t>Cap Rates</t>
  </si>
  <si>
    <t>"Compression" of Cap Rates</t>
  </si>
  <si>
    <t>"Expansion" of Multiples</t>
  </si>
  <si>
    <t>Multiples</t>
  </si>
  <si>
    <t>Purchase Price</t>
  </si>
  <si>
    <t>on $2MM of NOI</t>
  </si>
  <si>
    <t>($000s)</t>
  </si>
  <si>
    <t>Cap Rate and Valuation Multiple Relationship</t>
  </si>
  <si>
    <t xml:space="preserve">Cap Rate   </t>
  </si>
  <si>
    <t>NOI Multiple</t>
  </si>
  <si>
    <t>= 5/100</t>
  </si>
  <si>
    <t>Reciprocal =</t>
  </si>
  <si>
    <t>100/5, which =</t>
  </si>
  <si>
    <t>= 8/100</t>
  </si>
  <si>
    <t>100/8, which =</t>
  </si>
  <si>
    <t>Interest-Only Debt Cap Rate Calculation</t>
  </si>
  <si>
    <t>Share of Capital Structure</t>
  </si>
  <si>
    <t>Required Return</t>
  </si>
  <si>
    <t>I/O Debt</t>
  </si>
  <si>
    <t>Equity</t>
  </si>
  <si>
    <t>Weighted Average (Cap Rate)</t>
  </si>
  <si>
    <t>Amortizing Debt Cap Rate Calculation</t>
  </si>
  <si>
    <t>Annual Interest Rate</t>
  </si>
  <si>
    <t>Monthly Interest Rate</t>
  </si>
  <si>
    <t>Months of Amort</t>
  </si>
  <si>
    <t>The payment amount on a loan of $1.00 at a given rate and term</t>
  </si>
  <si>
    <t>Amortizing Debt</t>
  </si>
  <si>
    <t>Property Valuation</t>
  </si>
  <si>
    <t>Valuation Multiple</t>
  </si>
  <si>
    <r>
      <rPr>
        <u/>
        <sz val="16"/>
        <color indexed="8"/>
        <rFont val="Garamond"/>
        <family val="1"/>
      </rPr>
      <t>Today's</t>
    </r>
    <r>
      <rPr>
        <sz val="16"/>
        <rFont val="Garamond"/>
        <family val="1"/>
      </rPr>
      <t xml:space="preserve"> Purchase Price</t>
    </r>
  </si>
  <si>
    <t>Kathy Center Cash Flow Statement</t>
  </si>
  <si>
    <t>Notes</t>
  </si>
  <si>
    <t>OPERATING INCOME</t>
  </si>
  <si>
    <t>Data Series Profile</t>
  </si>
  <si>
    <t>Total</t>
  </si>
  <si>
    <t>Gross Potential Rental Revenue</t>
  </si>
  <si>
    <t>Growth</t>
  </si>
  <si>
    <t>Vacancy Assumptions</t>
  </si>
  <si>
    <t>Vacancy</t>
  </si>
  <si>
    <t>Net Base Rental Revenue</t>
  </si>
  <si>
    <t>Percentage Rents</t>
  </si>
  <si>
    <t>Total Rental Income</t>
  </si>
  <si>
    <t>Expense Reimbursements</t>
  </si>
  <si>
    <t>CAM Billings</t>
  </si>
  <si>
    <t>Reimbursements occur pro-rata to Vacancy Assumption</t>
  </si>
  <si>
    <t>Property Tax Billings</t>
  </si>
  <si>
    <t>Ancillary Income</t>
  </si>
  <si>
    <t>Gross Income</t>
  </si>
  <si>
    <r>
      <t>Credit Loss</t>
    </r>
    <r>
      <rPr>
        <vertAlign val="superscript"/>
        <sz val="14"/>
        <color indexed="8"/>
        <rFont val="Garamond"/>
        <family val="1"/>
      </rPr>
      <t>1</t>
    </r>
  </si>
  <si>
    <t>% of Gross Potential Rental Revenue</t>
  </si>
  <si>
    <t>OPERATING EXPENSES</t>
  </si>
  <si>
    <t>Reimbursable Expenses:</t>
  </si>
  <si>
    <t>Common Area Maintenance</t>
  </si>
  <si>
    <t>Property Taxes</t>
  </si>
  <si>
    <t>Non-Reimbursable Expenses:</t>
  </si>
  <si>
    <t>Insurance</t>
  </si>
  <si>
    <t>Utilities</t>
  </si>
  <si>
    <t>Management</t>
  </si>
  <si>
    <t>Total Operating Expenses</t>
  </si>
  <si>
    <t>CAPITAL &amp; LEASING COSTS</t>
  </si>
  <si>
    <t>Tenant Improvements</t>
  </si>
  <si>
    <t>Leasing Commissions</t>
  </si>
  <si>
    <t>* aka NOI AFTER NORMAL RESERVES, and</t>
  </si>
  <si>
    <t>Values for Graphs are in this table, represented here as positive amounts for the sake of graphing</t>
  </si>
  <si>
    <t>Reimbursements</t>
  </si>
  <si>
    <t>Total Reimbursements</t>
  </si>
  <si>
    <t>Linneman Textbook, 3rd Edition - Figure 4.11</t>
  </si>
  <si>
    <t xml:space="preserve">   aka UNLEVERED CASH FLOW</t>
  </si>
  <si>
    <t>Capital Expenditure Reserves</t>
  </si>
  <si>
    <t xml:space="preserve"> NET OPERATING INCOME</t>
  </si>
  <si>
    <t xml:space="preserve"> ADJUSTED NOI</t>
  </si>
  <si>
    <t xml:space="preserve"> Total Operating Income</t>
  </si>
  <si>
    <t>&gt;&gt; Go To Next Tab</t>
  </si>
  <si>
    <t>Market Cap Rate From Market Data Points</t>
  </si>
  <si>
    <r>
      <rPr>
        <u/>
        <sz val="14"/>
        <color theme="1"/>
        <rFont val="Garamond"/>
        <family val="1"/>
      </rPr>
      <t>Monthly</t>
    </r>
    <r>
      <rPr>
        <sz val="14"/>
        <color theme="1"/>
        <rFont val="Garamond"/>
        <family val="2"/>
      </rPr>
      <t xml:space="preserve"> Mortgage Constant</t>
    </r>
  </si>
  <si>
    <r>
      <rPr>
        <u/>
        <sz val="14"/>
        <color theme="1"/>
        <rFont val="Garamond"/>
        <family val="1"/>
      </rPr>
      <t>Annual</t>
    </r>
    <r>
      <rPr>
        <sz val="14"/>
        <color theme="1"/>
        <rFont val="Garamond"/>
        <family val="1"/>
      </rPr>
      <t xml:space="preserve"> </t>
    </r>
    <r>
      <rPr>
        <sz val="14"/>
        <color theme="1"/>
        <rFont val="Garamond"/>
        <family val="2"/>
      </rPr>
      <t>Mortgage Constant</t>
    </r>
  </si>
  <si>
    <t>Cap Rate Composition and Calculation</t>
  </si>
  <si>
    <t>Risk-free rate</t>
  </si>
  <si>
    <t>Quality</t>
  </si>
  <si>
    <t>Age</t>
  </si>
  <si>
    <t>Location</t>
  </si>
  <si>
    <t>Tenant mix and credit</t>
  </si>
  <si>
    <t>Total Cap Rate</t>
  </si>
  <si>
    <t>Property occupancy level</t>
  </si>
  <si>
    <r>
      <t xml:space="preserve">The </t>
    </r>
    <r>
      <rPr>
        <u/>
        <sz val="14"/>
        <color theme="1"/>
        <rFont val="Garamond"/>
        <family val="1"/>
      </rPr>
      <t>Lender's</t>
    </r>
    <r>
      <rPr>
        <sz val="14"/>
        <color theme="1"/>
        <rFont val="Garamond"/>
        <family val="1"/>
      </rPr>
      <t xml:space="preserve"> cap rate</t>
    </r>
  </si>
  <si>
    <t>Subjective</t>
  </si>
  <si>
    <t>Cap Rate Composition</t>
  </si>
  <si>
    <t xml:space="preserve">10-Year U.S. Treasury In June 2012 </t>
  </si>
  <si>
    <t>&gt;&gt; Go Back To Slides</t>
  </si>
  <si>
    <t>Future Stabilized Adjusted Net Operating Income (Annual)</t>
  </si>
  <si>
    <t>&gt;&gt; Go To Slides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</si>
</sst>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;#,##0.0_);@_)"/>
    <numFmt numFmtId="165" formatCode="&quot;$&quot;_(#,##0.00_);&quot;$&quot;\(#,##0.00\);&quot;$&quot;_(0.00_);@_)"/>
    <numFmt numFmtId="166" formatCode="#,##0_)\x;\(#,##0\)\x;0_)\x;@_)_x"/>
    <numFmt numFmtId="167" formatCode="m\-d\-yy"/>
    <numFmt numFmtId="168" formatCode="0.0%"/>
    <numFmt numFmtId="169" formatCode="_([$€-2]* #,##0.00_);_([$€-2]* \(#,##0.00\);_([$€-2]* &quot;-&quot;??_)"/>
    <numFmt numFmtId="170" formatCode="_-* #,##0.0_-;\-* #,##0.0_-;_-* &quot;-&quot;??_-;_-@_-"/>
    <numFmt numFmtId="171" formatCode="#,##0.00&quot; $&quot;;\-#,##0.00&quot; $&quot;"/>
    <numFmt numFmtId="172" formatCode="0.00_);[Red]\(0.00\)"/>
    <numFmt numFmtId="173" formatCode="0.00_)"/>
    <numFmt numFmtId="174" formatCode="_(#,##0_);_(\-#,##0_)"/>
    <numFmt numFmtId="175" formatCode="_(#,##0.00_);_(\-#,##0.00_)"/>
    <numFmt numFmtId="176" formatCode="_(#,##0.0_);_(\-#,##0.0_)"/>
    <numFmt numFmtId="177" formatCode="mmm\ yy"/>
    <numFmt numFmtId="178" formatCode="_(* #,##0_);_(* \(#,##0\)"/>
    <numFmt numFmtId="179" formatCode="00000"/>
    <numFmt numFmtId="182" formatCode="0.0"/>
    <numFmt numFmtId="183" formatCode="0.0&quot;x&quot;"/>
    <numFmt numFmtId="184" formatCode="0.000000000000000%"/>
    <numFmt numFmtId="186" formatCode="0.00%\ &quot;Spread Over Treasuries&quot;"/>
  </numFmts>
  <fonts count="65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Helv"/>
    </font>
    <font>
      <u/>
      <sz val="10"/>
      <color indexed="36"/>
      <name val="Arial"/>
      <family val="2"/>
    </font>
    <font>
      <u/>
      <sz val="10"/>
      <color indexed="39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2"/>
      <color indexed="9"/>
      <name val="Helv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2"/>
      <color indexed="13"/>
      <name val="Helv"/>
    </font>
    <font>
      <b/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Garamond"/>
      <family val="2"/>
    </font>
    <font>
      <sz val="10"/>
      <name val="Arial Narrow"/>
      <family val="2"/>
    </font>
    <font>
      <sz val="12"/>
      <color indexed="17"/>
      <name val="Helv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i/>
      <sz val="16"/>
      <name val="Garamond"/>
      <family val="1"/>
    </font>
    <font>
      <i/>
      <sz val="22"/>
      <name val="Garamond"/>
      <family val="1"/>
    </font>
    <font>
      <sz val="14"/>
      <name val="Garamond"/>
      <family val="1"/>
    </font>
    <font>
      <b/>
      <sz val="10"/>
      <name val="Garamond"/>
      <family val="1"/>
    </font>
    <font>
      <sz val="16"/>
      <name val="Garamond"/>
      <family val="1"/>
    </font>
    <font>
      <sz val="8"/>
      <name val="Garamond"/>
      <family val="1"/>
    </font>
    <font>
      <sz val="6"/>
      <name val="Garamond"/>
      <family val="1"/>
    </font>
    <font>
      <b/>
      <sz val="8"/>
      <name val="Garamond"/>
      <family val="1"/>
    </font>
    <font>
      <b/>
      <sz val="14"/>
      <color rgb="FF0000FF"/>
      <name val="Garamond"/>
      <family val="1"/>
    </font>
    <font>
      <b/>
      <sz val="10"/>
      <color rgb="FF0000FF"/>
      <name val="Garamond"/>
      <family val="1"/>
    </font>
    <font>
      <u/>
      <sz val="10"/>
      <color theme="10"/>
      <name val="Verdana"/>
      <family val="2"/>
    </font>
    <font>
      <b/>
      <u/>
      <sz val="10"/>
      <color theme="10"/>
      <name val="Garamond"/>
      <family val="1"/>
    </font>
    <font>
      <b/>
      <sz val="14"/>
      <name val="Garamond"/>
      <family val="1"/>
    </font>
    <font>
      <b/>
      <sz val="8"/>
      <color rgb="FFFF0000"/>
      <name val="Garamond"/>
      <family val="1"/>
    </font>
    <font>
      <i/>
      <sz val="1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b/>
      <u/>
      <sz val="14"/>
      <color theme="1"/>
      <name val="Garamond"/>
      <family val="1"/>
    </font>
    <font>
      <sz val="14"/>
      <name val="Garamond"/>
      <family val="2"/>
    </font>
    <font>
      <sz val="11"/>
      <color theme="1"/>
      <name val="Garamond"/>
      <family val="2"/>
    </font>
    <font>
      <sz val="16"/>
      <color theme="1"/>
      <name val="Garamond"/>
      <family val="1"/>
    </font>
    <font>
      <u/>
      <sz val="16"/>
      <color indexed="8"/>
      <name val="Garamond"/>
      <family val="1"/>
    </font>
    <font>
      <b/>
      <sz val="18"/>
      <color theme="1"/>
      <name val="Garamond"/>
      <family val="1"/>
    </font>
    <font>
      <i/>
      <sz val="20"/>
      <color theme="1"/>
      <name val="Garamond"/>
      <family val="1"/>
    </font>
    <font>
      <i/>
      <sz val="12"/>
      <color theme="1"/>
      <name val="Garamond"/>
      <family val="1"/>
    </font>
    <font>
      <vertAlign val="superscript"/>
      <sz val="14"/>
      <color indexed="8"/>
      <name val="Garamond"/>
      <family val="1"/>
    </font>
    <font>
      <b/>
      <sz val="14"/>
      <color theme="0"/>
      <name val="Garamond"/>
      <family val="1"/>
    </font>
    <font>
      <u/>
      <sz val="14"/>
      <color theme="1"/>
      <name val="Garamond"/>
      <family val="2"/>
    </font>
    <font>
      <b/>
      <u/>
      <sz val="18"/>
      <color theme="10"/>
      <name val="Garamond"/>
      <family val="1"/>
    </font>
    <font>
      <b/>
      <sz val="12"/>
      <name val="Garamond"/>
      <family val="1"/>
    </font>
    <font>
      <b/>
      <sz val="20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4"/>
      <color theme="1"/>
      <name val="Garamond"/>
      <family val="1"/>
    </font>
    <font>
      <b/>
      <u/>
      <sz val="14"/>
      <color rgb="FF0000FF"/>
      <name val="Garamond"/>
      <family val="1"/>
    </font>
    <font>
      <u/>
      <sz val="14"/>
      <color theme="10"/>
      <name val="Garamond"/>
      <family val="1"/>
    </font>
    <font>
      <b/>
      <u/>
      <sz val="14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8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5" fillId="3" borderId="3">
      <alignment horizontal="center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5" fontId="9" fillId="0" borderId="4" applyFont="0" applyFill="0" applyBorder="0" applyProtection="0">
      <alignment horizontal="center"/>
      <protection locked="0"/>
    </xf>
    <xf numFmtId="169" fontId="4" fillId="0" borderId="0" applyFont="0" applyFill="0" applyBorder="0" applyAlignment="0" applyProtection="0"/>
    <xf numFmtId="0" fontId="4" fillId="0" borderId="0"/>
    <xf numFmtId="43" fontId="4" fillId="0" borderId="0" applyBorder="0"/>
    <xf numFmtId="41" fontId="4" fillId="0" borderId="0" applyBorder="0"/>
    <xf numFmtId="44" fontId="4" fillId="0" borderId="0" applyBorder="0"/>
    <xf numFmtId="42" fontId="4" fillId="0" borderId="0" applyBorder="0"/>
    <xf numFmtId="0" fontId="10" fillId="0" borderId="0" applyNumberFormat="0" applyBorder="0"/>
    <xf numFmtId="0" fontId="11" fillId="0" borderId="0" applyNumberFormat="0" applyBorder="0"/>
    <xf numFmtId="9" fontId="4" fillId="0" borderId="0" applyBorder="0"/>
    <xf numFmtId="0" fontId="10" fillId="0" borderId="0" applyNumberFormat="0" applyBorder="0"/>
    <xf numFmtId="0" fontId="11" fillId="0" borderId="0" applyNumberFormat="0" applyBorder="0"/>
    <xf numFmtId="9" fontId="4" fillId="0" borderId="0" applyBorder="0"/>
    <xf numFmtId="170" fontId="4" fillId="0" borderId="0">
      <protection locked="0"/>
    </xf>
    <xf numFmtId="38" fontId="9" fillId="0" borderId="0" applyFill="0" applyBorder="0" applyAlignment="0" applyProtection="0"/>
    <xf numFmtId="38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71" fontId="4" fillId="0" borderId="0">
      <protection locked="0"/>
    </xf>
    <xf numFmtId="171" fontId="4" fillId="0" borderId="0">
      <protection locked="0"/>
    </xf>
    <xf numFmtId="172" fontId="14" fillId="0" borderId="0" applyFill="0" applyBorder="0" applyAlignment="0" applyProtection="0">
      <alignment horizontal="right"/>
    </xf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0" fontId="12" fillId="5" borderId="6" applyNumberFormat="0" applyBorder="0" applyAlignment="0" applyProtection="0"/>
    <xf numFmtId="37" fontId="17" fillId="0" borderId="4" applyNumberFormat="0" applyFont="0" applyFill="0" applyAlignment="0" applyProtection="0">
      <alignment horizontal="center" vertical="center"/>
    </xf>
    <xf numFmtId="38" fontId="7" fillId="0" borderId="0"/>
    <xf numFmtId="38" fontId="18" fillId="1" borderId="7"/>
    <xf numFmtId="37" fontId="19" fillId="0" borderId="0"/>
    <xf numFmtId="0" fontId="4" fillId="0" borderId="0"/>
    <xf numFmtId="173" fontId="20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7" fillId="0" borderId="0">
      <alignment vertical="center"/>
    </xf>
    <xf numFmtId="0" fontId="4" fillId="0" borderId="0"/>
    <xf numFmtId="0" fontId="21" fillId="0" borderId="0"/>
    <xf numFmtId="0" fontId="4" fillId="0" borderId="0"/>
    <xf numFmtId="0" fontId="3" fillId="0" borderId="0"/>
    <xf numFmtId="0" fontId="4" fillId="0" borderId="0"/>
    <xf numFmtId="0" fontId="22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7" fontId="23" fillId="0" borderId="0" applyFill="0" applyBorder="0" applyAlignment="0" applyProtection="0"/>
    <xf numFmtId="10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6" borderId="8" applyNumberFormat="0"/>
    <xf numFmtId="0" fontId="4" fillId="6" borderId="9" applyNumberFormat="0"/>
    <xf numFmtId="0" fontId="4" fillId="6" borderId="10" applyNumberFormat="0"/>
    <xf numFmtId="0" fontId="4" fillId="6" borderId="11" applyNumberFormat="0"/>
    <xf numFmtId="0" fontId="4" fillId="6" borderId="12" applyNumberFormat="0"/>
    <xf numFmtId="0" fontId="4" fillId="6" borderId="13" applyNumberFormat="0"/>
    <xf numFmtId="0" fontId="4" fillId="6" borderId="14" applyNumberFormat="0"/>
    <xf numFmtId="0" fontId="4" fillId="0" borderId="0" applyNumberFormat="0" applyBorder="0"/>
    <xf numFmtId="0" fontId="24" fillId="7" borderId="15" applyNumberFormat="0"/>
    <xf numFmtId="0" fontId="5" fillId="0" borderId="9" applyNumberFormat="0">
      <alignment horizontal="right"/>
    </xf>
    <xf numFmtId="0" fontId="5" fillId="0" borderId="10" applyNumberFormat="0">
      <alignment horizontal="right"/>
    </xf>
    <xf numFmtId="0" fontId="5" fillId="0" borderId="16" applyNumberFormat="0">
      <alignment horizontal="right"/>
    </xf>
    <xf numFmtId="174" fontId="4" fillId="0" borderId="8"/>
    <xf numFmtId="174" fontId="4" fillId="0" borderId="0" applyBorder="0"/>
    <xf numFmtId="174" fontId="4" fillId="0" borderId="14"/>
    <xf numFmtId="174" fontId="4" fillId="7" borderId="8"/>
    <xf numFmtId="174" fontId="4" fillId="7" borderId="0" applyBorder="0"/>
    <xf numFmtId="174" fontId="4" fillId="7" borderId="14"/>
    <xf numFmtId="175" fontId="4" fillId="0" borderId="14"/>
    <xf numFmtId="175" fontId="4" fillId="0" borderId="0" applyBorder="0"/>
    <xf numFmtId="175" fontId="4" fillId="7" borderId="0" applyBorder="0"/>
    <xf numFmtId="175" fontId="4" fillId="7" borderId="14"/>
    <xf numFmtId="175" fontId="4" fillId="7" borderId="8"/>
    <xf numFmtId="175" fontId="4" fillId="0" borderId="8"/>
    <xf numFmtId="176" fontId="4" fillId="0" borderId="14"/>
    <xf numFmtId="176" fontId="4" fillId="0" borderId="0" applyBorder="0"/>
    <xf numFmtId="176" fontId="4" fillId="7" borderId="0" applyBorder="0"/>
    <xf numFmtId="176" fontId="4" fillId="7" borderId="14"/>
    <xf numFmtId="176" fontId="4" fillId="7" borderId="8"/>
    <xf numFmtId="176" fontId="4" fillId="0" borderId="8"/>
    <xf numFmtId="0" fontId="5" fillId="0" borderId="8" applyNumberFormat="0">
      <alignment horizontal="right"/>
    </xf>
    <xf numFmtId="0" fontId="5" fillId="7" borderId="8" applyNumberFormat="0">
      <alignment horizontal="right"/>
    </xf>
    <xf numFmtId="174" fontId="4" fillId="0" borderId="9"/>
    <xf numFmtId="174" fontId="4" fillId="0" borderId="10"/>
    <xf numFmtId="174" fontId="4" fillId="0" borderId="16"/>
    <xf numFmtId="175" fontId="4" fillId="0" borderId="9"/>
    <xf numFmtId="175" fontId="4" fillId="0" borderId="10"/>
    <xf numFmtId="175" fontId="4" fillId="0" borderId="16"/>
    <xf numFmtId="176" fontId="4" fillId="0" borderId="9"/>
    <xf numFmtId="176" fontId="4" fillId="0" borderId="10"/>
    <xf numFmtId="176" fontId="4" fillId="0" borderId="16"/>
    <xf numFmtId="0" fontId="4" fillId="0" borderId="0" applyNumberFormat="0" applyBorder="0"/>
    <xf numFmtId="0" fontId="24" fillId="7" borderId="15" applyNumberFormat="0"/>
    <xf numFmtId="0" fontId="5" fillId="0" borderId="9" applyNumberFormat="0">
      <alignment horizontal="right"/>
    </xf>
    <xf numFmtId="0" fontId="5" fillId="0" borderId="10" applyNumberFormat="0">
      <alignment horizontal="right"/>
    </xf>
    <xf numFmtId="0" fontId="5" fillId="0" borderId="16" applyNumberFormat="0">
      <alignment horizontal="right"/>
    </xf>
    <xf numFmtId="176" fontId="4" fillId="0" borderId="14"/>
    <xf numFmtId="176" fontId="4" fillId="0" borderId="0" applyBorder="0"/>
    <xf numFmtId="176" fontId="4" fillId="7" borderId="0" applyBorder="0"/>
    <xf numFmtId="176" fontId="4" fillId="7" borderId="14"/>
    <xf numFmtId="176" fontId="4" fillId="7" borderId="8"/>
    <xf numFmtId="176" fontId="4" fillId="0" borderId="8"/>
    <xf numFmtId="0" fontId="5" fillId="0" borderId="8" applyNumberFormat="0">
      <alignment horizontal="right"/>
    </xf>
    <xf numFmtId="0" fontId="5" fillId="7" borderId="8" applyNumberFormat="0">
      <alignment horizontal="right"/>
    </xf>
    <xf numFmtId="176" fontId="4" fillId="0" borderId="9"/>
    <xf numFmtId="176" fontId="4" fillId="0" borderId="10"/>
    <xf numFmtId="176" fontId="4" fillId="0" borderId="16"/>
    <xf numFmtId="0" fontId="4" fillId="0" borderId="0" applyNumberFormat="0" applyBorder="0"/>
    <xf numFmtId="0" fontId="24" fillId="7" borderId="9" applyNumberFormat="0">
      <alignment horizontal="right"/>
    </xf>
    <xf numFmtId="0" fontId="24" fillId="7" borderId="10" applyNumberFormat="0">
      <alignment horizontal="right"/>
    </xf>
    <xf numFmtId="0" fontId="24" fillId="7" borderId="16" applyNumberFormat="0">
      <alignment horizontal="right"/>
    </xf>
    <xf numFmtId="0" fontId="24" fillId="7" borderId="15" applyNumberFormat="0"/>
    <xf numFmtId="176" fontId="4" fillId="0" borderId="14"/>
    <xf numFmtId="176" fontId="4" fillId="0" borderId="0" applyBorder="0"/>
    <xf numFmtId="176" fontId="4" fillId="7" borderId="0" applyBorder="0"/>
    <xf numFmtId="176" fontId="4" fillId="7" borderId="14"/>
    <xf numFmtId="176" fontId="4" fillId="7" borderId="8"/>
    <xf numFmtId="176" fontId="4" fillId="0" borderId="8"/>
    <xf numFmtId="0" fontId="5" fillId="0" borderId="8" applyNumberFormat="0">
      <alignment horizontal="right"/>
    </xf>
    <xf numFmtId="0" fontId="5" fillId="7" borderId="8" applyNumberFormat="0">
      <alignment horizontal="right"/>
    </xf>
    <xf numFmtId="0" fontId="4" fillId="0" borderId="17" applyNumberFormat="0"/>
    <xf numFmtId="174" fontId="4" fillId="0" borderId="0" applyBorder="0"/>
    <xf numFmtId="174" fontId="4" fillId="0" borderId="14"/>
    <xf numFmtId="174" fontId="4" fillId="7" borderId="8"/>
    <xf numFmtId="174" fontId="4" fillId="7" borderId="0" applyBorder="0"/>
    <xf numFmtId="174" fontId="4" fillId="7" borderId="14"/>
    <xf numFmtId="175" fontId="4" fillId="0" borderId="14"/>
    <xf numFmtId="175" fontId="4" fillId="0" borderId="0" applyBorder="0"/>
    <xf numFmtId="175" fontId="4" fillId="7" borderId="0" applyBorder="0"/>
    <xf numFmtId="175" fontId="4" fillId="7" borderId="14"/>
    <xf numFmtId="175" fontId="4" fillId="7" borderId="8"/>
    <xf numFmtId="0" fontId="4" fillId="6" borderId="8" applyNumberFormat="0">
      <alignment horizontal="left"/>
    </xf>
    <xf numFmtId="0" fontId="4" fillId="7" borderId="8" applyNumberFormat="0">
      <alignment horizontal="left"/>
    </xf>
    <xf numFmtId="0" fontId="4" fillId="6" borderId="8" applyNumberFormat="0">
      <alignment horizontal="right"/>
    </xf>
    <xf numFmtId="0" fontId="4" fillId="7" borderId="8" applyNumberFormat="0">
      <alignment horizontal="right"/>
    </xf>
    <xf numFmtId="0" fontId="4" fillId="6" borderId="8" applyNumberFormat="0">
      <alignment horizontal="center"/>
    </xf>
    <xf numFmtId="0" fontId="4" fillId="7" borderId="8" applyNumberFormat="0">
      <alignment horizontal="center"/>
    </xf>
    <xf numFmtId="0" fontId="4" fillId="8" borderId="0" applyNumberFormat="0" applyBorder="0"/>
    <xf numFmtId="0" fontId="4" fillId="0" borderId="17" applyNumberFormat="0"/>
    <xf numFmtId="0" fontId="4" fillId="0" borderId="8" applyNumberFormat="0"/>
    <xf numFmtId="174" fontId="4" fillId="0" borderId="9"/>
    <xf numFmtId="174" fontId="4" fillId="0" borderId="10"/>
    <xf numFmtId="174" fontId="4" fillId="0" borderId="16"/>
    <xf numFmtId="175" fontId="4" fillId="0" borderId="9"/>
    <xf numFmtId="175" fontId="4" fillId="0" borderId="10"/>
    <xf numFmtId="175" fontId="4" fillId="0" borderId="16"/>
    <xf numFmtId="0" fontId="4" fillId="0" borderId="0" applyNumberFormat="0" applyBorder="0"/>
    <xf numFmtId="0" fontId="4" fillId="0" borderId="6" applyNumberFormat="0">
      <alignment horizontal="center"/>
    </xf>
    <xf numFmtId="0" fontId="24" fillId="7" borderId="15" applyNumberFormat="0"/>
    <xf numFmtId="0" fontId="5" fillId="0" borderId="9" applyNumberFormat="0">
      <alignment horizontal="right"/>
    </xf>
    <xf numFmtId="0" fontId="4" fillId="0" borderId="11" applyNumberFormat="0"/>
    <xf numFmtId="0" fontId="4" fillId="0" borderId="13" applyNumberFormat="0"/>
    <xf numFmtId="0" fontId="4" fillId="0" borderId="8" applyNumberFormat="0"/>
    <xf numFmtId="0" fontId="4" fillId="0" borderId="14" applyNumberFormat="0"/>
    <xf numFmtId="0" fontId="4" fillId="0" borderId="12" applyNumberFormat="0"/>
    <xf numFmtId="0" fontId="4" fillId="0" borderId="18" applyNumberFormat="0"/>
    <xf numFmtId="175" fontId="4" fillId="0" borderId="14"/>
    <xf numFmtId="175" fontId="4" fillId="0" borderId="0" applyBorder="0"/>
    <xf numFmtId="175" fontId="4" fillId="7" borderId="0" applyBorder="0"/>
    <xf numFmtId="175" fontId="4" fillId="7" borderId="14"/>
    <xf numFmtId="176" fontId="4" fillId="0" borderId="14"/>
    <xf numFmtId="176" fontId="4" fillId="0" borderId="0" applyBorder="0"/>
    <xf numFmtId="176" fontId="4" fillId="7" borderId="0" applyBorder="0"/>
    <xf numFmtId="176" fontId="4" fillId="7" borderId="14"/>
    <xf numFmtId="0" fontId="5" fillId="0" borderId="8" applyNumberFormat="0">
      <alignment horizontal="right"/>
    </xf>
    <xf numFmtId="0" fontId="5" fillId="7" borderId="8" applyNumberFormat="0">
      <alignment horizontal="right"/>
    </xf>
    <xf numFmtId="0" fontId="4" fillId="0" borderId="17" applyNumberFormat="0"/>
    <xf numFmtId="0" fontId="4" fillId="8" borderId="0" applyNumberFormat="0" applyBorder="0"/>
    <xf numFmtId="0" fontId="4" fillId="0" borderId="0" applyNumberFormat="0" applyBorder="0"/>
    <xf numFmtId="0" fontId="24" fillId="7" borderId="15" applyNumberFormat="0"/>
    <xf numFmtId="0" fontId="5" fillId="0" borderId="9" applyNumberFormat="0">
      <alignment horizontal="right"/>
    </xf>
    <xf numFmtId="0" fontId="5" fillId="0" borderId="10" applyNumberFormat="0">
      <alignment horizontal="right"/>
    </xf>
    <xf numFmtId="0" fontId="5" fillId="0" borderId="16" applyNumberFormat="0">
      <alignment horizontal="right"/>
    </xf>
    <xf numFmtId="176" fontId="4" fillId="0" borderId="14"/>
    <xf numFmtId="176" fontId="4" fillId="0" borderId="0" applyBorder="0"/>
    <xf numFmtId="176" fontId="4" fillId="7" borderId="0" applyBorder="0"/>
    <xf numFmtId="176" fontId="4" fillId="7" borderId="14"/>
    <xf numFmtId="176" fontId="4" fillId="7" borderId="8"/>
    <xf numFmtId="176" fontId="4" fillId="0" borderId="8"/>
    <xf numFmtId="0" fontId="5" fillId="0" borderId="8" applyNumberFormat="0">
      <alignment horizontal="right"/>
    </xf>
    <xf numFmtId="0" fontId="5" fillId="7" borderId="8" applyNumberFormat="0">
      <alignment horizontal="right"/>
    </xf>
    <xf numFmtId="176" fontId="4" fillId="0" borderId="9"/>
    <xf numFmtId="176" fontId="4" fillId="0" borderId="10"/>
    <xf numFmtId="176" fontId="4" fillId="0" borderId="16"/>
    <xf numFmtId="177" fontId="5" fillId="0" borderId="8">
      <alignment horizontal="right"/>
    </xf>
    <xf numFmtId="177" fontId="5" fillId="7" borderId="8">
      <alignment horizontal="right"/>
    </xf>
    <xf numFmtId="175" fontId="4" fillId="0" borderId="8"/>
    <xf numFmtId="175" fontId="4" fillId="7" borderId="8"/>
    <xf numFmtId="176" fontId="4" fillId="0" borderId="14"/>
    <xf numFmtId="176" fontId="4" fillId="7" borderId="14"/>
    <xf numFmtId="178" fontId="4" fillId="0" borderId="8"/>
    <xf numFmtId="174" fontId="4" fillId="7" borderId="8"/>
    <xf numFmtId="178" fontId="4" fillId="0" borderId="14"/>
    <xf numFmtId="178" fontId="4" fillId="7" borderId="14"/>
    <xf numFmtId="0" fontId="4" fillId="0" borderId="17" applyNumberFormat="0"/>
    <xf numFmtId="176" fontId="4" fillId="0" borderId="8"/>
    <xf numFmtId="176" fontId="4" fillId="7" borderId="8"/>
    <xf numFmtId="0" fontId="4" fillId="0" borderId="0" applyNumberFormat="0" applyBorder="0"/>
    <xf numFmtId="0" fontId="24" fillId="7" borderId="9" applyNumberFormat="0">
      <alignment horizontal="right"/>
    </xf>
    <xf numFmtId="0" fontId="24" fillId="7" borderId="10" applyNumberFormat="0">
      <alignment horizontal="right"/>
    </xf>
    <xf numFmtId="0" fontId="5" fillId="0" borderId="8" applyNumberFormat="0">
      <alignment horizontal="right"/>
    </xf>
    <xf numFmtId="0" fontId="5" fillId="7" borderId="8" applyNumberFormat="0">
      <alignment horizontal="right"/>
    </xf>
    <xf numFmtId="175" fontId="4" fillId="0" borderId="8"/>
    <xf numFmtId="175" fontId="4" fillId="7" borderId="8"/>
    <xf numFmtId="176" fontId="4" fillId="0" borderId="14"/>
    <xf numFmtId="176" fontId="4" fillId="7" borderId="14"/>
    <xf numFmtId="178" fontId="4" fillId="0" borderId="8"/>
    <xf numFmtId="174" fontId="4" fillId="7" borderId="8"/>
    <xf numFmtId="178" fontId="4" fillId="0" borderId="14"/>
    <xf numFmtId="178" fontId="4" fillId="7" borderId="14"/>
    <xf numFmtId="0" fontId="4" fillId="0" borderId="17" applyNumberFormat="0"/>
    <xf numFmtId="176" fontId="4" fillId="0" borderId="8"/>
    <xf numFmtId="176" fontId="4" fillId="7" borderId="8"/>
    <xf numFmtId="176" fontId="25" fillId="8" borderId="8"/>
    <xf numFmtId="176" fontId="25" fillId="8" borderId="14"/>
    <xf numFmtId="175" fontId="25" fillId="8" borderId="8"/>
    <xf numFmtId="174" fontId="25" fillId="8" borderId="8"/>
    <xf numFmtId="174" fontId="25" fillId="8" borderId="14"/>
    <xf numFmtId="0" fontId="25" fillId="8" borderId="8" applyNumberFormat="0">
      <alignment horizontal="right"/>
    </xf>
    <xf numFmtId="0" fontId="4" fillId="0" borderId="0" applyNumberFormat="0" applyBorder="0"/>
    <xf numFmtId="0" fontId="4" fillId="0" borderId="6" applyNumberFormat="0">
      <alignment horizontal="center"/>
    </xf>
    <xf numFmtId="0" fontId="24" fillId="7" borderId="15" applyNumberFormat="0"/>
    <xf numFmtId="0" fontId="5" fillId="0" borderId="9" applyNumberFormat="0">
      <alignment horizontal="right"/>
    </xf>
    <xf numFmtId="0" fontId="5" fillId="0" borderId="10" applyNumberFormat="0">
      <alignment horizontal="right"/>
    </xf>
    <xf numFmtId="0" fontId="5" fillId="0" borderId="16" applyNumberFormat="0">
      <alignment horizontal="right"/>
    </xf>
    <xf numFmtId="174" fontId="4" fillId="0" borderId="0" applyBorder="0"/>
    <xf numFmtId="174" fontId="4" fillId="0" borderId="14"/>
    <xf numFmtId="174" fontId="4" fillId="7" borderId="0" applyBorder="0"/>
    <xf numFmtId="174" fontId="4" fillId="7" borderId="14"/>
    <xf numFmtId="175" fontId="4" fillId="0" borderId="14"/>
    <xf numFmtId="0" fontId="4" fillId="6" borderId="8" applyNumberFormat="0">
      <alignment horizontal="left"/>
    </xf>
    <xf numFmtId="0" fontId="4" fillId="7" borderId="8" applyNumberFormat="0">
      <alignment horizontal="left"/>
    </xf>
    <xf numFmtId="0" fontId="4" fillId="6" borderId="8" applyNumberFormat="0">
      <alignment horizontal="right"/>
    </xf>
    <xf numFmtId="0" fontId="4" fillId="7" borderId="8" applyNumberFormat="0">
      <alignment horizontal="right"/>
    </xf>
    <xf numFmtId="0" fontId="4" fillId="6" borderId="8" applyNumberFormat="0">
      <alignment horizontal="center"/>
    </xf>
    <xf numFmtId="0" fontId="4" fillId="7" borderId="8" applyNumberFormat="0">
      <alignment horizontal="center"/>
    </xf>
    <xf numFmtId="0" fontId="4" fillId="0" borderId="17" applyNumberFormat="0"/>
    <xf numFmtId="0" fontId="4" fillId="0" borderId="8" applyNumberFormat="0"/>
    <xf numFmtId="0" fontId="4" fillId="0" borderId="9" applyNumberFormat="0"/>
    <xf numFmtId="0" fontId="4" fillId="0" borderId="10" applyNumberFormat="0"/>
    <xf numFmtId="179" fontId="4" fillId="7" borderId="8">
      <alignment horizontal="left"/>
    </xf>
    <xf numFmtId="179" fontId="4" fillId="6" borderId="8">
      <alignment horizontal="left"/>
    </xf>
    <xf numFmtId="176" fontId="4" fillId="6" borderId="16"/>
    <xf numFmtId="0" fontId="24" fillId="9" borderId="15" applyNumberFormat="0"/>
    <xf numFmtId="0" fontId="5" fillId="6" borderId="9" applyNumberFormat="0">
      <alignment horizontal="right"/>
    </xf>
    <xf numFmtId="0" fontId="5" fillId="6" borderId="10" applyNumberFormat="0">
      <alignment horizontal="right"/>
    </xf>
    <xf numFmtId="0" fontId="5" fillId="6" borderId="16" applyNumberFormat="0">
      <alignment horizontal="right"/>
    </xf>
    <xf numFmtId="0" fontId="5" fillId="7" borderId="8" applyNumberFormat="0">
      <alignment horizontal="right"/>
    </xf>
    <xf numFmtId="0" fontId="5" fillId="6" borderId="8" applyNumberFormat="0">
      <alignment horizontal="right"/>
    </xf>
    <xf numFmtId="175" fontId="4" fillId="7" borderId="0"/>
    <xf numFmtId="175" fontId="4" fillId="7" borderId="14"/>
    <xf numFmtId="175" fontId="4" fillId="7" borderId="8"/>
    <xf numFmtId="175" fontId="4" fillId="6" borderId="0"/>
    <xf numFmtId="175" fontId="4" fillId="6" borderId="14"/>
    <xf numFmtId="175" fontId="4" fillId="6" borderId="8"/>
    <xf numFmtId="175" fontId="4" fillId="6" borderId="9"/>
    <xf numFmtId="175" fontId="4" fillId="6" borderId="10"/>
    <xf numFmtId="175" fontId="4" fillId="6" borderId="16"/>
    <xf numFmtId="177" fontId="5" fillId="0" borderId="8">
      <alignment horizontal="right"/>
    </xf>
    <xf numFmtId="174" fontId="4" fillId="7" borderId="0"/>
    <xf numFmtId="174" fontId="4" fillId="7" borderId="14"/>
    <xf numFmtId="174" fontId="4" fillId="7" borderId="8"/>
    <xf numFmtId="174" fontId="4" fillId="6" borderId="0"/>
    <xf numFmtId="174" fontId="4" fillId="6" borderId="14"/>
    <xf numFmtId="174" fontId="4" fillId="6" borderId="8"/>
    <xf numFmtId="174" fontId="4" fillId="6" borderId="9"/>
    <xf numFmtId="174" fontId="4" fillId="6" borderId="10"/>
    <xf numFmtId="174" fontId="4" fillId="6" borderId="16"/>
    <xf numFmtId="0" fontId="4" fillId="0" borderId="17" applyNumberFormat="0"/>
    <xf numFmtId="0" fontId="4" fillId="0" borderId="0" applyNumberFormat="0"/>
    <xf numFmtId="0" fontId="4" fillId="0" borderId="11" applyNumberFormat="0"/>
    <xf numFmtId="0" fontId="4" fillId="0" borderId="13" applyNumberFormat="0"/>
    <xf numFmtId="0" fontId="4" fillId="0" borderId="8" applyNumberFormat="0"/>
    <xf numFmtId="0" fontId="4" fillId="0" borderId="14" applyNumberFormat="0"/>
    <xf numFmtId="0" fontId="4" fillId="0" borderId="12" applyNumberFormat="0"/>
    <xf numFmtId="0" fontId="4" fillId="0" borderId="18" applyNumberFormat="0"/>
    <xf numFmtId="0" fontId="5" fillId="0" borderId="8" applyNumberFormat="0">
      <alignment horizontal="right"/>
    </xf>
    <xf numFmtId="0" fontId="5" fillId="7" borderId="8" applyNumberFormat="0">
      <alignment horizontal="right"/>
    </xf>
    <xf numFmtId="175" fontId="4" fillId="0" borderId="8"/>
    <xf numFmtId="175" fontId="4" fillId="7" borderId="8"/>
    <xf numFmtId="176" fontId="4" fillId="0" borderId="14"/>
    <xf numFmtId="176" fontId="4" fillId="7" borderId="14"/>
    <xf numFmtId="178" fontId="4" fillId="0" borderId="8"/>
    <xf numFmtId="174" fontId="4" fillId="7" borderId="8"/>
    <xf numFmtId="178" fontId="4" fillId="0" borderId="14"/>
    <xf numFmtId="178" fontId="4" fillId="7" borderId="14"/>
    <xf numFmtId="0" fontId="4" fillId="0" borderId="17" applyNumberFormat="0"/>
    <xf numFmtId="176" fontId="4" fillId="0" borderId="8"/>
    <xf numFmtId="0" fontId="24" fillId="9" borderId="9" applyNumberFormat="0">
      <alignment horizontal="right"/>
    </xf>
    <xf numFmtId="176" fontId="25" fillId="8" borderId="8"/>
    <xf numFmtId="0" fontId="24" fillId="9" borderId="10" applyNumberFormat="0">
      <alignment horizontal="right"/>
    </xf>
    <xf numFmtId="175" fontId="25" fillId="8" borderId="8"/>
    <xf numFmtId="0" fontId="24" fillId="9" borderId="16" applyNumberFormat="0">
      <alignment horizontal="right"/>
    </xf>
    <xf numFmtId="174" fontId="25" fillId="8" borderId="14"/>
    <xf numFmtId="0" fontId="4" fillId="0" borderId="17" applyNumberFormat="0"/>
    <xf numFmtId="0" fontId="4" fillId="6" borderId="8" applyNumberFormat="0">
      <alignment horizontal="left"/>
    </xf>
    <xf numFmtId="0" fontId="4" fillId="7" borderId="8" applyNumberFormat="0">
      <alignment horizontal="left"/>
    </xf>
    <xf numFmtId="0" fontId="4" fillId="6" borderId="8" applyNumberFormat="0">
      <alignment horizontal="right"/>
    </xf>
    <xf numFmtId="0" fontId="4" fillId="7" borderId="8" applyNumberFormat="0">
      <alignment horizontal="right"/>
    </xf>
    <xf numFmtId="0" fontId="4" fillId="6" borderId="8" applyNumberFormat="0">
      <alignment horizontal="center"/>
    </xf>
    <xf numFmtId="0" fontId="4" fillId="7" borderId="8" applyNumberFormat="0">
      <alignment horizontal="center"/>
    </xf>
    <xf numFmtId="0" fontId="4" fillId="0" borderId="17" applyNumberFormat="0"/>
    <xf numFmtId="0" fontId="4" fillId="0" borderId="8" applyNumberFormat="0"/>
    <xf numFmtId="0" fontId="4" fillId="0" borderId="9" applyNumberFormat="0"/>
    <xf numFmtId="0" fontId="4" fillId="0" borderId="10" applyNumberFormat="0"/>
    <xf numFmtId="179" fontId="4" fillId="7" borderId="8">
      <alignment horizontal="left"/>
    </xf>
    <xf numFmtId="179" fontId="4" fillId="6" borderId="8">
      <alignment horizontal="left"/>
    </xf>
    <xf numFmtId="0" fontId="4" fillId="10" borderId="8" applyNumberFormat="0" applyFont="0" applyProtection="0">
      <alignment horizontal="right"/>
    </xf>
    <xf numFmtId="0" fontId="4" fillId="6" borderId="8" applyNumberFormat="0" applyFont="0" applyProtection="0">
      <alignment horizontal="center"/>
    </xf>
    <xf numFmtId="0" fontId="4" fillId="10" borderId="8" applyNumberFormat="0" applyFont="0" applyProtection="0">
      <alignment horizontal="center"/>
    </xf>
    <xf numFmtId="0" fontId="4" fillId="0" borderId="17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0" borderId="9" applyNumberFormat="0" applyFont="0" applyFill="0" applyAlignment="0" applyProtection="0"/>
    <xf numFmtId="0" fontId="4" fillId="0" borderId="15" applyNumberFormat="0">
      <alignment horizontal="center"/>
    </xf>
    <xf numFmtId="179" fontId="4" fillId="10" borderId="8" applyFont="0" applyProtection="0">
      <alignment horizontal="left"/>
    </xf>
    <xf numFmtId="179" fontId="4" fillId="6" borderId="8" applyFont="0" applyProtection="0">
      <alignment horizontal="left"/>
    </xf>
    <xf numFmtId="0" fontId="25" fillId="8" borderId="8" applyNumberFormat="0">
      <alignment horizontal="right"/>
    </xf>
    <xf numFmtId="176" fontId="25" fillId="8" borderId="8">
      <alignment horizontal="right"/>
    </xf>
    <xf numFmtId="176" fontId="25" fillId="8" borderId="14">
      <alignment horizontal="right"/>
    </xf>
    <xf numFmtId="175" fontId="25" fillId="8" borderId="8">
      <alignment horizontal="right"/>
    </xf>
    <xf numFmtId="174" fontId="25" fillId="8" borderId="8">
      <alignment horizontal="right"/>
    </xf>
    <xf numFmtId="176" fontId="4" fillId="7" borderId="14" applyAlignment="0" applyProtection="0"/>
    <xf numFmtId="174" fontId="25" fillId="8" borderId="14">
      <alignment horizontal="right"/>
    </xf>
    <xf numFmtId="176" fontId="4" fillId="6" borderId="0" applyAlignment="0" applyProtection="0"/>
    <xf numFmtId="176" fontId="4" fillId="6" borderId="14" applyAlignment="0" applyProtection="0"/>
    <xf numFmtId="0" fontId="4" fillId="7" borderId="8" applyNumberFormat="0">
      <alignment horizontal="center"/>
    </xf>
    <xf numFmtId="0" fontId="4" fillId="0" borderId="17" applyNumberFormat="0"/>
    <xf numFmtId="176" fontId="4" fillId="6" borderId="10" applyAlignment="0" applyProtection="0"/>
    <xf numFmtId="0" fontId="4" fillId="0" borderId="11" applyNumberFormat="0"/>
    <xf numFmtId="179" fontId="4" fillId="7" borderId="8">
      <alignment horizontal="left"/>
    </xf>
    <xf numFmtId="0" fontId="4" fillId="0" borderId="8" applyNumberFormat="0"/>
    <xf numFmtId="0" fontId="4" fillId="7" borderId="8" applyNumberFormat="0">
      <alignment horizontal="right"/>
    </xf>
    <xf numFmtId="0" fontId="4" fillId="0" borderId="12" applyNumberFormat="0"/>
    <xf numFmtId="0" fontId="4" fillId="0" borderId="18" applyNumberFormat="0"/>
    <xf numFmtId="0" fontId="5" fillId="6" borderId="10" applyNumberFormat="0" applyProtection="0">
      <alignment horizontal="right"/>
    </xf>
    <xf numFmtId="0" fontId="4" fillId="6" borderId="8" applyNumberFormat="0">
      <alignment horizontal="center"/>
    </xf>
    <xf numFmtId="0" fontId="5" fillId="6" borderId="16" applyNumberFormat="0" applyProtection="0">
      <alignment horizontal="right"/>
    </xf>
    <xf numFmtId="0" fontId="4" fillId="6" borderId="8" applyNumberFormat="0">
      <alignment horizontal="left"/>
    </xf>
    <xf numFmtId="0" fontId="5" fillId="7" borderId="8" applyNumberFormat="0" applyProtection="0">
      <alignment horizontal="right"/>
    </xf>
    <xf numFmtId="179" fontId="4" fillId="6" borderId="8">
      <alignment horizontal="left"/>
    </xf>
    <xf numFmtId="0" fontId="4" fillId="0" borderId="14" applyNumberFormat="0" applyFont="0" applyFill="0" applyAlignment="0" applyProtection="0"/>
    <xf numFmtId="0" fontId="4" fillId="6" borderId="8" applyNumberFormat="0">
      <alignment horizontal="right"/>
    </xf>
    <xf numFmtId="0" fontId="4" fillId="0" borderId="18" applyNumberFormat="0" applyFont="0" applyFill="0" applyAlignment="0" applyProtection="0"/>
    <xf numFmtId="0" fontId="5" fillId="6" borderId="8" applyNumberFormat="0" applyProtection="0">
      <alignment horizontal="right"/>
    </xf>
    <xf numFmtId="175" fontId="4" fillId="7" borderId="0" applyAlignment="0" applyProtection="0"/>
    <xf numFmtId="175" fontId="4" fillId="7" borderId="14" applyAlignment="0" applyProtection="0"/>
    <xf numFmtId="175" fontId="4" fillId="7" borderId="8" applyAlignment="0" applyProtection="0"/>
    <xf numFmtId="175" fontId="4" fillId="6" borderId="0" applyAlignment="0" applyProtection="0"/>
    <xf numFmtId="175" fontId="4" fillId="6" borderId="14" applyAlignment="0" applyProtection="0"/>
    <xf numFmtId="175" fontId="4" fillId="6" borderId="8" applyAlignment="0" applyProtection="0"/>
    <xf numFmtId="175" fontId="4" fillId="6" borderId="9" applyAlignment="0" applyProtection="0"/>
    <xf numFmtId="175" fontId="4" fillId="6" borderId="10" applyAlignment="0" applyProtection="0"/>
    <xf numFmtId="175" fontId="4" fillId="6" borderId="16" applyAlignment="0" applyProtection="0"/>
    <xf numFmtId="174" fontId="4" fillId="7" borderId="0" applyAlignment="0" applyProtection="0"/>
    <xf numFmtId="174" fontId="4" fillId="7" borderId="14" applyAlignment="0" applyProtection="0"/>
    <xf numFmtId="174" fontId="4" fillId="7" borderId="8" applyAlignment="0" applyProtection="0"/>
    <xf numFmtId="174" fontId="4" fillId="6" borderId="0" applyAlignment="0" applyProtection="0"/>
    <xf numFmtId="174" fontId="4" fillId="6" borderId="14" applyAlignment="0" applyProtection="0"/>
    <xf numFmtId="174" fontId="4" fillId="6" borderId="8" applyAlignment="0" applyProtection="0"/>
    <xf numFmtId="174" fontId="4" fillId="6" borderId="9" applyAlignment="0" applyProtection="0"/>
    <xf numFmtId="174" fontId="4" fillId="6" borderId="10" applyAlignment="0" applyProtection="0"/>
    <xf numFmtId="174" fontId="4" fillId="6" borderId="16" applyAlignment="0" applyProtection="0"/>
    <xf numFmtId="0" fontId="24" fillId="9" borderId="9" applyNumberFormat="0" applyProtection="0">
      <alignment horizontal="right"/>
    </xf>
    <xf numFmtId="0" fontId="24" fillId="9" borderId="10" applyNumberFormat="0" applyProtection="0">
      <alignment horizontal="right"/>
    </xf>
    <xf numFmtId="0" fontId="24" fillId="9" borderId="16" applyNumberFormat="0" applyProtection="0">
      <alignment horizontal="right"/>
    </xf>
    <xf numFmtId="0" fontId="4" fillId="0" borderId="17" applyNumberFormat="0" applyFill="0" applyAlignment="0" applyProtection="0"/>
    <xf numFmtId="0" fontId="4" fillId="0" borderId="15" applyNumberFormat="0" applyFill="0" applyProtection="0">
      <alignment horizontal="center"/>
    </xf>
    <xf numFmtId="0" fontId="4" fillId="0" borderId="15" applyNumberFormat="0" applyFill="0" applyProtection="0">
      <alignment horizontal="center"/>
    </xf>
    <xf numFmtId="0" fontId="25" fillId="8" borderId="8" applyNumberFormat="0" applyProtection="0">
      <alignment horizontal="right"/>
    </xf>
    <xf numFmtId="176" fontId="25" fillId="8" borderId="8" applyProtection="0">
      <alignment horizontal="right"/>
    </xf>
    <xf numFmtId="176" fontId="25" fillId="8" borderId="14" applyProtection="0">
      <alignment horizontal="right"/>
    </xf>
    <xf numFmtId="0" fontId="25" fillId="8" borderId="8" applyNumberFormat="0" applyProtection="0">
      <alignment horizontal="right"/>
    </xf>
    <xf numFmtId="176" fontId="25" fillId="8" borderId="8" applyProtection="0">
      <alignment horizontal="right"/>
    </xf>
    <xf numFmtId="176" fontId="25" fillId="8" borderId="14" applyProtection="0">
      <alignment horizontal="right"/>
    </xf>
    <xf numFmtId="175" fontId="25" fillId="8" borderId="8" applyProtection="0">
      <alignment horizontal="right"/>
    </xf>
    <xf numFmtId="0" fontId="4" fillId="7" borderId="8" applyNumberFormat="0" applyProtection="0">
      <alignment horizontal="center"/>
    </xf>
    <xf numFmtId="174" fontId="25" fillId="8" borderId="8" applyProtection="0">
      <alignment horizontal="right"/>
    </xf>
    <xf numFmtId="0" fontId="4" fillId="7" borderId="8" applyNumberFormat="0" applyProtection="0">
      <alignment horizontal="left"/>
    </xf>
    <xf numFmtId="174" fontId="25" fillId="8" borderId="14" applyProtection="0">
      <alignment horizontal="right"/>
    </xf>
    <xf numFmtId="179" fontId="4" fillId="7" borderId="8" applyProtection="0">
      <alignment horizontal="left"/>
    </xf>
    <xf numFmtId="0" fontId="4" fillId="7" borderId="8" applyNumberFormat="0" applyProtection="0">
      <alignment horizontal="center"/>
    </xf>
    <xf numFmtId="0" fontId="4" fillId="7" borderId="8" applyNumberFormat="0" applyProtection="0">
      <alignment horizontal="left"/>
    </xf>
    <xf numFmtId="0" fontId="4" fillId="6" borderId="8" applyNumberFormat="0" applyProtection="0">
      <alignment horizontal="center"/>
    </xf>
    <xf numFmtId="179" fontId="4" fillId="7" borderId="8" applyProtection="0">
      <alignment horizontal="left"/>
    </xf>
    <xf numFmtId="0" fontId="4" fillId="6" borderId="8" applyNumberFormat="0" applyProtection="0">
      <alignment horizontal="left"/>
    </xf>
    <xf numFmtId="0" fontId="4" fillId="7" borderId="8" applyNumberFormat="0" applyProtection="0">
      <alignment horizontal="right"/>
    </xf>
    <xf numFmtId="179" fontId="4" fillId="6" borderId="8" applyProtection="0">
      <alignment horizontal="left"/>
    </xf>
    <xf numFmtId="0" fontId="4" fillId="6" borderId="8" applyNumberFormat="0" applyProtection="0">
      <alignment horizontal="center"/>
    </xf>
    <xf numFmtId="0" fontId="4" fillId="6" borderId="8" applyNumberFormat="0" applyProtection="0">
      <alignment horizontal="left"/>
    </xf>
    <xf numFmtId="179" fontId="4" fillId="6" borderId="8" applyProtection="0">
      <alignment horizontal="left"/>
    </xf>
    <xf numFmtId="0" fontId="4" fillId="6" borderId="8" applyNumberFormat="0" applyProtection="0">
      <alignment horizontal="right"/>
    </xf>
    <xf numFmtId="0" fontId="4" fillId="6" borderId="9" applyNumberFormat="0" applyAlignment="0" applyProtection="0"/>
    <xf numFmtId="0" fontId="4" fillId="6" borderId="8" applyNumberFormat="0" applyAlignment="0" applyProtection="0"/>
    <xf numFmtId="0" fontId="4" fillId="6" borderId="10" applyNumberFormat="0" applyAlignment="0" applyProtection="0"/>
    <xf numFmtId="0" fontId="4" fillId="6" borderId="11" applyNumberFormat="0" applyAlignment="0" applyProtection="0"/>
    <xf numFmtId="0" fontId="4" fillId="6" borderId="9" applyNumberFormat="0" applyAlignment="0" applyProtection="0"/>
    <xf numFmtId="0" fontId="4" fillId="6" borderId="10" applyNumberFormat="0" applyAlignment="0" applyProtection="0"/>
    <xf numFmtId="0" fontId="4" fillId="6" borderId="11" applyNumberFormat="0" applyAlignment="0" applyProtection="0"/>
    <xf numFmtId="0" fontId="4" fillId="6" borderId="12" applyNumberFormat="0" applyAlignment="0" applyProtection="0"/>
    <xf numFmtId="0" fontId="4" fillId="6" borderId="13" applyNumberFormat="0" applyAlignment="0" applyProtection="0"/>
    <xf numFmtId="0" fontId="4" fillId="6" borderId="14" applyNumberFormat="0" applyAlignment="0" applyProtection="0"/>
    <xf numFmtId="38" fontId="7" fillId="0" borderId="19"/>
    <xf numFmtId="0" fontId="4" fillId="0" borderId="20" applyNumberFormat="0" applyProtection="0">
      <alignment horizontal="left" vertical="center"/>
    </xf>
    <xf numFmtId="0" fontId="4" fillId="0" borderId="0" applyNumberFormat="0" applyFill="0" applyBorder="0" applyProtection="0">
      <alignment horizontal="left" vertical="top" wrapText="1" indent="1"/>
    </xf>
    <xf numFmtId="0" fontId="26" fillId="0" borderId="21" applyNumberFormat="0" applyProtection="0">
      <alignment horizontal="centerContinuous" vertical="center"/>
    </xf>
    <xf numFmtId="37" fontId="12" fillId="11" borderId="0" applyNumberFormat="0" applyBorder="0" applyAlignment="0" applyProtection="0"/>
    <xf numFmtId="37" fontId="12" fillId="0" borderId="0"/>
    <xf numFmtId="3" fontId="27" fillId="0" borderId="5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44">
    <xf numFmtId="0" fontId="0" fillId="0" borderId="0" xfId="0"/>
    <xf numFmtId="0" fontId="29" fillId="6" borderId="0" xfId="49" applyFont="1" applyFill="1" applyBorder="1" applyAlignment="1"/>
    <xf numFmtId="0" fontId="30" fillId="2" borderId="0" xfId="49" applyFont="1" applyFill="1"/>
    <xf numFmtId="0" fontId="30" fillId="2" borderId="0" xfId="49" applyFont="1" applyFill="1" applyBorder="1"/>
    <xf numFmtId="0" fontId="32" fillId="2" borderId="0" xfId="49" applyFont="1" applyFill="1" applyBorder="1" applyAlignment="1"/>
    <xf numFmtId="0" fontId="30" fillId="2" borderId="0" xfId="49" applyFont="1" applyFill="1" applyBorder="1" applyAlignment="1">
      <alignment horizontal="center"/>
    </xf>
    <xf numFmtId="0" fontId="28" fillId="6" borderId="0" xfId="49" applyFont="1" applyFill="1" applyBorder="1" applyAlignment="1"/>
    <xf numFmtId="0" fontId="35" fillId="2" borderId="0" xfId="49" applyFont="1" applyFill="1" applyAlignment="1"/>
    <xf numFmtId="0" fontId="34" fillId="6" borderId="0" xfId="49" applyFont="1" applyFill="1" applyAlignment="1"/>
    <xf numFmtId="0" fontId="31" fillId="2" borderId="0" xfId="0" applyFont="1" applyFill="1" applyAlignment="1">
      <alignment vertical="center" wrapText="1"/>
    </xf>
    <xf numFmtId="0" fontId="37" fillId="2" borderId="0" xfId="49" applyFont="1" applyFill="1" applyAlignment="1">
      <alignment horizontal="center"/>
    </xf>
    <xf numFmtId="0" fontId="41" fillId="6" borderId="0" xfId="73" applyFont="1" applyFill="1" applyBorder="1" applyAlignment="1">
      <alignment horizontal="center" vertical="center"/>
    </xf>
    <xf numFmtId="0" fontId="42" fillId="2" borderId="0" xfId="52" applyFont="1" applyFill="1"/>
    <xf numFmtId="0" fontId="21" fillId="2" borderId="0" xfId="52" applyFill="1"/>
    <xf numFmtId="0" fontId="21" fillId="2" borderId="0" xfId="52" applyFill="1" applyAlignment="1">
      <alignment horizontal="left"/>
    </xf>
    <xf numFmtId="6" fontId="36" fillId="2" borderId="0" xfId="52" applyNumberFormat="1" applyFont="1" applyFill="1" applyAlignment="1">
      <alignment horizontal="right"/>
    </xf>
    <xf numFmtId="6" fontId="21" fillId="2" borderId="0" xfId="52" applyNumberFormat="1" applyFill="1"/>
    <xf numFmtId="0" fontId="43" fillId="2" borderId="0" xfId="52" applyFont="1" applyFill="1"/>
    <xf numFmtId="0" fontId="21" fillId="2" borderId="0" xfId="52" applyFill="1" applyBorder="1"/>
    <xf numFmtId="0" fontId="45" fillId="2" borderId="0" xfId="52" applyFont="1" applyFill="1"/>
    <xf numFmtId="0" fontId="40" fillId="2" borderId="0" xfId="52" applyFont="1" applyFill="1" applyAlignment="1">
      <alignment horizontal="center"/>
    </xf>
    <xf numFmtId="0" fontId="21" fillId="2" borderId="0" xfId="52" applyFill="1" applyAlignment="1">
      <alignment horizontal="center"/>
    </xf>
    <xf numFmtId="6" fontId="21" fillId="2" borderId="28" xfId="52" quotePrefix="1" applyNumberFormat="1" applyFill="1" applyBorder="1" applyAlignment="1">
      <alignment horizontal="center" vertical="center"/>
    </xf>
    <xf numFmtId="0" fontId="21" fillId="2" borderId="0" xfId="52" applyFill="1" applyBorder="1" applyAlignment="1"/>
    <xf numFmtId="6" fontId="21" fillId="2" borderId="0" xfId="52" applyNumberFormat="1" applyFill="1" applyBorder="1" applyAlignment="1"/>
    <xf numFmtId="6" fontId="36" fillId="2" borderId="0" xfId="52" applyNumberFormat="1" applyFont="1" applyFill="1" applyBorder="1"/>
    <xf numFmtId="6" fontId="30" fillId="2" borderId="7" xfId="52" applyNumberFormat="1" applyFont="1" applyFill="1" applyBorder="1" applyAlignment="1">
      <alignment horizontal="center" vertical="center"/>
    </xf>
    <xf numFmtId="0" fontId="21" fillId="2" borderId="0" xfId="52" applyFill="1" applyBorder="1" applyAlignment="1">
      <alignment horizontal="center"/>
    </xf>
    <xf numFmtId="0" fontId="21" fillId="2" borderId="0" xfId="52" applyFill="1" applyAlignment="1">
      <alignment vertical="center"/>
    </xf>
    <xf numFmtId="6" fontId="36" fillId="2" borderId="0" xfId="52" applyNumberFormat="1" applyFont="1" applyFill="1"/>
    <xf numFmtId="6" fontId="21" fillId="2" borderId="0" xfId="52" applyNumberFormat="1" applyFill="1" applyAlignment="1">
      <alignment horizontal="right"/>
    </xf>
    <xf numFmtId="10" fontId="36" fillId="2" borderId="0" xfId="52" applyNumberFormat="1" applyFont="1" applyFill="1" applyAlignment="1">
      <alignment horizontal="center"/>
    </xf>
    <xf numFmtId="10" fontId="21" fillId="2" borderId="0" xfId="80" applyNumberFormat="1" applyFont="1" applyFill="1" applyBorder="1" applyAlignment="1">
      <alignment horizontal="center" vertical="center"/>
    </xf>
    <xf numFmtId="182" fontId="42" fillId="2" borderId="0" xfId="52" applyNumberFormat="1" applyFont="1" applyFill="1" applyAlignment="1">
      <alignment horizontal="left" vertical="center"/>
    </xf>
    <xf numFmtId="0" fontId="21" fillId="2" borderId="0" xfId="52" quotePrefix="1" applyFill="1" applyAlignment="1">
      <alignment horizontal="center" vertical="center" wrapText="1"/>
    </xf>
    <xf numFmtId="182" fontId="21" fillId="2" borderId="0" xfId="52" applyNumberFormat="1" applyFill="1" applyAlignment="1">
      <alignment horizontal="center" vertical="center" wrapText="1"/>
    </xf>
    <xf numFmtId="183" fontId="21" fillId="2" borderId="0" xfId="52" applyNumberFormat="1" applyFill="1" applyAlignment="1">
      <alignment horizontal="center"/>
    </xf>
    <xf numFmtId="0" fontId="43" fillId="2" borderId="0" xfId="52" applyFont="1" applyFill="1" applyAlignment="1">
      <alignment horizontal="right"/>
    </xf>
    <xf numFmtId="183" fontId="43" fillId="2" borderId="0" xfId="52" applyNumberFormat="1" applyFont="1" applyFill="1" applyAlignment="1">
      <alignment horizontal="right"/>
    </xf>
    <xf numFmtId="9" fontId="43" fillId="2" borderId="0" xfId="52" applyNumberFormat="1" applyFont="1" applyFill="1" applyBorder="1"/>
    <xf numFmtId="9" fontId="43" fillId="2" borderId="0" xfId="52" applyNumberFormat="1" applyFont="1" applyFill="1"/>
    <xf numFmtId="9" fontId="21" fillId="2" borderId="0" xfId="52" applyNumberFormat="1" applyFill="1" applyBorder="1"/>
    <xf numFmtId="9" fontId="21" fillId="2" borderId="0" xfId="52" applyNumberFormat="1" applyFill="1"/>
    <xf numFmtId="6" fontId="45" fillId="2" borderId="0" xfId="52" applyNumberFormat="1" applyFont="1" applyFill="1" applyAlignment="1">
      <alignment horizontal="left" indent="1"/>
    </xf>
    <xf numFmtId="0" fontId="21" fillId="2" borderId="0" xfId="52" applyFill="1" applyAlignment="1">
      <alignment horizontal="left" indent="1"/>
    </xf>
    <xf numFmtId="0" fontId="45" fillId="2" borderId="0" xfId="52" applyFont="1" applyFill="1" applyAlignment="1">
      <alignment horizontal="left" indent="1"/>
    </xf>
    <xf numFmtId="183" fontId="43" fillId="2" borderId="0" xfId="52" applyNumberFormat="1" applyFont="1" applyFill="1"/>
    <xf numFmtId="6" fontId="47" fillId="2" borderId="0" xfId="52" applyNumberFormat="1" applyFont="1" applyFill="1" applyAlignment="1">
      <alignment vertical="center"/>
    </xf>
    <xf numFmtId="6" fontId="43" fillId="2" borderId="0" xfId="52" applyNumberFormat="1" applyFont="1" applyFill="1"/>
    <xf numFmtId="0" fontId="48" fillId="2" borderId="0" xfId="52" applyFont="1" applyFill="1" applyAlignment="1"/>
    <xf numFmtId="0" fontId="21" fillId="2" borderId="7" xfId="52" applyFill="1" applyBorder="1" applyAlignment="1">
      <alignment horizontal="center" wrapText="1"/>
    </xf>
    <xf numFmtId="10" fontId="36" fillId="2" borderId="0" xfId="52" applyNumberFormat="1" applyFont="1" applyFill="1" applyAlignment="1">
      <alignment horizontal="center" vertical="center"/>
    </xf>
    <xf numFmtId="0" fontId="45" fillId="2" borderId="0" xfId="52" applyFont="1" applyFill="1" applyAlignment="1">
      <alignment horizontal="right" vertical="center" wrapText="1"/>
    </xf>
    <xf numFmtId="183" fontId="21" fillId="2" borderId="0" xfId="52" applyNumberFormat="1" applyFill="1" applyAlignment="1">
      <alignment horizontal="center" vertical="center" wrapText="1"/>
    </xf>
    <xf numFmtId="0" fontId="21" fillId="2" borderId="0" xfId="52" applyFill="1" applyAlignment="1">
      <alignment horizontal="center" vertical="center" wrapText="1"/>
    </xf>
    <xf numFmtId="182" fontId="21" fillId="2" borderId="0" xfId="52" applyNumberFormat="1" applyFill="1" applyAlignment="1">
      <alignment horizontal="center" vertical="center"/>
    </xf>
    <xf numFmtId="0" fontId="43" fillId="2" borderId="0" xfId="52" applyFont="1" applyFill="1" applyBorder="1"/>
    <xf numFmtId="10" fontId="36" fillId="2" borderId="0" xfId="52" applyNumberFormat="1" applyFont="1" applyFill="1" applyBorder="1" applyAlignment="1">
      <alignment horizontal="right"/>
    </xf>
    <xf numFmtId="0" fontId="46" fillId="2" borderId="0" xfId="52" applyFont="1" applyFill="1" applyBorder="1"/>
    <xf numFmtId="6" fontId="21" fillId="2" borderId="0" xfId="52" applyNumberFormat="1" applyFill="1" applyBorder="1"/>
    <xf numFmtId="9" fontId="36" fillId="2" borderId="0" xfId="52" applyNumberFormat="1" applyFont="1" applyFill="1" applyBorder="1" applyAlignment="1">
      <alignment horizontal="right"/>
    </xf>
    <xf numFmtId="10" fontId="43" fillId="2" borderId="0" xfId="52" applyNumberFormat="1" applyFont="1" applyFill="1" applyBorder="1" applyAlignment="1">
      <alignment horizontal="right"/>
    </xf>
    <xf numFmtId="0" fontId="46" fillId="2" borderId="0" xfId="52" applyFont="1" applyFill="1"/>
    <xf numFmtId="0" fontId="36" fillId="2" borderId="0" xfId="52" applyFont="1" applyFill="1" applyBorder="1"/>
    <xf numFmtId="10" fontId="30" fillId="2" borderId="0" xfId="52" applyNumberFormat="1" applyFont="1" applyFill="1" applyBorder="1" applyAlignment="1">
      <alignment horizontal="right"/>
    </xf>
    <xf numFmtId="184" fontId="21" fillId="2" borderId="0" xfId="52" applyNumberFormat="1" applyFill="1"/>
    <xf numFmtId="0" fontId="21" fillId="2" borderId="0" xfId="52" applyFill="1" applyAlignment="1">
      <alignment horizontal="center" vertical="top" wrapText="1"/>
    </xf>
    <xf numFmtId="0" fontId="49" fillId="2" borderId="0" xfId="52" applyFont="1" applyFill="1" applyBorder="1" applyAlignment="1">
      <alignment horizontal="left"/>
    </xf>
    <xf numFmtId="0" fontId="51" fillId="2" borderId="0" xfId="52" applyFont="1" applyFill="1"/>
    <xf numFmtId="0" fontId="52" fillId="2" borderId="0" xfId="52" applyFont="1" applyFill="1"/>
    <xf numFmtId="0" fontId="43" fillId="2" borderId="0" xfId="52" applyFont="1" applyFill="1" applyAlignment="1">
      <alignment horizontal="center"/>
    </xf>
    <xf numFmtId="0" fontId="43" fillId="2" borderId="0" xfId="52" applyFont="1" applyFill="1" applyAlignment="1">
      <alignment horizontal="center" wrapText="1"/>
    </xf>
    <xf numFmtId="0" fontId="43" fillId="12" borderId="0" xfId="52" applyFont="1" applyFill="1" applyAlignment="1">
      <alignment horizontal="center" wrapText="1"/>
    </xf>
    <xf numFmtId="0" fontId="21" fillId="12" borderId="0" xfId="52" applyFill="1"/>
    <xf numFmtId="0" fontId="45" fillId="12" borderId="0" xfId="52" applyFont="1" applyFill="1"/>
    <xf numFmtId="0" fontId="21" fillId="13" borderId="0" xfId="52" applyFill="1" applyAlignment="1">
      <alignment horizontal="left" indent="1"/>
    </xf>
    <xf numFmtId="6" fontId="43" fillId="12" borderId="0" xfId="52" applyNumberFormat="1" applyFont="1" applyFill="1" applyAlignment="1">
      <alignment horizontal="center" wrapText="1"/>
    </xf>
    <xf numFmtId="38" fontId="21" fillId="2" borderId="0" xfId="52" applyNumberFormat="1" applyFill="1"/>
    <xf numFmtId="0" fontId="53" fillId="2" borderId="0" xfId="52" applyFont="1" applyFill="1" applyAlignment="1">
      <alignment horizontal="left" indent="2"/>
    </xf>
    <xf numFmtId="0" fontId="53" fillId="2" borderId="0" xfId="52" applyFont="1" applyFill="1" applyAlignment="1">
      <alignment horizontal="left" indent="1"/>
    </xf>
    <xf numFmtId="0" fontId="53" fillId="12" borderId="0" xfId="52" applyFont="1" applyFill="1" applyAlignment="1">
      <alignment horizontal="left" indent="1"/>
    </xf>
    <xf numFmtId="10" fontId="53" fillId="2" borderId="0" xfId="80" applyNumberFormat="1" applyFont="1" applyFill="1" applyAlignment="1">
      <alignment horizontal="right"/>
    </xf>
    <xf numFmtId="0" fontId="21" fillId="2" borderId="6" xfId="52" applyFill="1" applyBorder="1" applyAlignment="1">
      <alignment horizontal="left" indent="1"/>
    </xf>
    <xf numFmtId="10" fontId="36" fillId="2" borderId="0" xfId="80" applyNumberFormat="1" applyFont="1" applyFill="1" applyAlignment="1">
      <alignment horizontal="right"/>
    </xf>
    <xf numFmtId="6" fontId="43" fillId="12" borderId="7" xfId="52" applyNumberFormat="1" applyFont="1" applyFill="1" applyBorder="1" applyAlignment="1">
      <alignment horizontal="center" wrapText="1"/>
    </xf>
    <xf numFmtId="38" fontId="21" fillId="2" borderId="7" xfId="52" applyNumberFormat="1" applyFill="1" applyBorder="1"/>
    <xf numFmtId="10" fontId="36" fillId="2" borderId="0" xfId="52" applyNumberFormat="1" applyFont="1" applyFill="1" applyAlignment="1">
      <alignment horizontal="left" indent="1"/>
    </xf>
    <xf numFmtId="0" fontId="55" fillId="13" borderId="0" xfId="52" applyFont="1" applyFill="1"/>
    <xf numFmtId="38" fontId="55" fillId="13" borderId="0" xfId="52" applyNumberFormat="1" applyFont="1" applyFill="1"/>
    <xf numFmtId="38" fontId="43" fillId="2" borderId="0" xfId="52" applyNumberFormat="1" applyFont="1" applyFill="1"/>
    <xf numFmtId="0" fontId="56" fillId="2" borderId="0" xfId="52" applyFont="1" applyFill="1"/>
    <xf numFmtId="0" fontId="44" fillId="2" borderId="0" xfId="52" applyFont="1" applyFill="1"/>
    <xf numFmtId="0" fontId="21" fillId="2" borderId="22" xfId="52" applyFill="1" applyBorder="1"/>
    <xf numFmtId="0" fontId="21" fillId="2" borderId="19" xfId="52" applyFill="1" applyBorder="1"/>
    <xf numFmtId="0" fontId="21" fillId="13" borderId="19" xfId="52" applyFill="1" applyBorder="1" applyAlignment="1">
      <alignment horizontal="left" indent="1"/>
    </xf>
    <xf numFmtId="3" fontId="21" fillId="2" borderId="19" xfId="52" applyNumberFormat="1" applyFill="1" applyBorder="1"/>
    <xf numFmtId="3" fontId="21" fillId="2" borderId="23" xfId="52" applyNumberFormat="1" applyFill="1" applyBorder="1"/>
    <xf numFmtId="0" fontId="21" fillId="2" borderId="24" xfId="52" applyFill="1" applyBorder="1"/>
    <xf numFmtId="0" fontId="21" fillId="2" borderId="25" xfId="52" applyFill="1" applyBorder="1"/>
    <xf numFmtId="0" fontId="21" fillId="13" borderId="0" xfId="52" applyFill="1" applyBorder="1" applyAlignment="1">
      <alignment horizontal="left" indent="1"/>
    </xf>
    <xf numFmtId="38" fontId="21" fillId="2" borderId="0" xfId="52" applyNumberFormat="1" applyFill="1" applyBorder="1"/>
    <xf numFmtId="38" fontId="21" fillId="2" borderId="25" xfId="52" applyNumberFormat="1" applyFill="1" applyBorder="1"/>
    <xf numFmtId="38" fontId="56" fillId="2" borderId="0" xfId="52" applyNumberFormat="1" applyFont="1" applyFill="1" applyBorder="1"/>
    <xf numFmtId="38" fontId="56" fillId="2" borderId="25" xfId="52" applyNumberFormat="1" applyFont="1" applyFill="1" applyBorder="1"/>
    <xf numFmtId="0" fontId="21" fillId="2" borderId="24" xfId="52" applyFill="1" applyBorder="1" applyAlignment="1">
      <alignment horizontal="left" indent="1"/>
    </xf>
    <xf numFmtId="0" fontId="21" fillId="2" borderId="27" xfId="52" applyFill="1" applyBorder="1"/>
    <xf numFmtId="0" fontId="21" fillId="2" borderId="7" xfId="52" applyFill="1" applyBorder="1"/>
    <xf numFmtId="0" fontId="21" fillId="13" borderId="7" xfId="52" applyFill="1" applyBorder="1" applyAlignment="1">
      <alignment horizontal="left" indent="1"/>
    </xf>
    <xf numFmtId="38" fontId="21" fillId="2" borderId="26" xfId="52" applyNumberFormat="1" applyFill="1" applyBorder="1"/>
    <xf numFmtId="0" fontId="57" fillId="2" borderId="0" xfId="455" applyFont="1" applyFill="1"/>
    <xf numFmtId="0" fontId="45" fillId="2" borderId="0" xfId="52" applyFont="1" applyFill="1" applyAlignment="1">
      <alignment horizontal="left" indent="2"/>
    </xf>
    <xf numFmtId="38" fontId="45" fillId="2" borderId="0" xfId="52" applyNumberFormat="1" applyFont="1" applyFill="1"/>
    <xf numFmtId="0" fontId="53" fillId="2" borderId="0" xfId="52" applyFont="1" applyFill="1" applyAlignment="1">
      <alignment horizontal="left"/>
    </xf>
    <xf numFmtId="0" fontId="59" fillId="2" borderId="0" xfId="52" applyFont="1" applyFill="1"/>
    <xf numFmtId="0" fontId="60" fillId="2" borderId="0" xfId="52" applyFont="1" applyFill="1"/>
    <xf numFmtId="0" fontId="39" fillId="2" borderId="0" xfId="455" applyFont="1" applyFill="1" applyAlignment="1">
      <alignment horizontal="center"/>
    </xf>
    <xf numFmtId="0" fontId="40" fillId="2" borderId="0" xfId="49" applyFont="1" applyFill="1" applyAlignment="1">
      <alignment horizontal="center"/>
    </xf>
    <xf numFmtId="0" fontId="41" fillId="6" borderId="1" xfId="73" applyFont="1" applyFill="1" applyBorder="1" applyAlignment="1">
      <alignment horizontal="center" vertical="center"/>
    </xf>
    <xf numFmtId="0" fontId="41" fillId="6" borderId="28" xfId="73" applyFont="1" applyFill="1" applyBorder="1" applyAlignment="1">
      <alignment horizontal="center" vertical="center"/>
    </xf>
    <xf numFmtId="0" fontId="41" fillId="6" borderId="2" xfId="73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/>
    </xf>
    <xf numFmtId="0" fontId="28" fillId="6" borderId="0" xfId="49" applyFont="1" applyFill="1" applyBorder="1" applyAlignment="1">
      <alignment horizontal="center"/>
    </xf>
    <xf numFmtId="0" fontId="58" fillId="2" borderId="0" xfId="0" applyFont="1" applyFill="1" applyAlignment="1">
      <alignment horizontal="center" vertical="center" wrapText="1"/>
    </xf>
    <xf numFmtId="0" fontId="33" fillId="6" borderId="0" xfId="49" applyFont="1" applyFill="1" applyAlignment="1">
      <alignment horizontal="center"/>
    </xf>
    <xf numFmtId="0" fontId="37" fillId="2" borderId="0" xfId="49" applyFont="1" applyFill="1" applyAlignment="1">
      <alignment horizontal="center"/>
    </xf>
    <xf numFmtId="0" fontId="21" fillId="2" borderId="22" xfId="52" applyFill="1" applyBorder="1" applyAlignment="1">
      <alignment horizontal="center" vertical="center"/>
    </xf>
    <xf numFmtId="0" fontId="21" fillId="2" borderId="27" xfId="52" applyFill="1" applyBorder="1" applyAlignment="1">
      <alignment horizontal="center" vertical="center"/>
    </xf>
    <xf numFmtId="10" fontId="21" fillId="2" borderId="19" xfId="80" quotePrefix="1" applyNumberFormat="1" applyFont="1" applyFill="1" applyBorder="1" applyAlignment="1">
      <alignment horizontal="center" vertical="center"/>
    </xf>
    <xf numFmtId="10" fontId="21" fillId="2" borderId="7" xfId="80" applyNumberFormat="1" applyFont="1" applyFill="1" applyBorder="1" applyAlignment="1">
      <alignment horizontal="center" vertical="center"/>
    </xf>
    <xf numFmtId="10" fontId="21" fillId="2" borderId="23" xfId="80" applyNumberFormat="1" applyFont="1" applyFill="1" applyBorder="1" applyAlignment="1">
      <alignment horizontal="center" vertical="center"/>
    </xf>
    <xf numFmtId="10" fontId="21" fillId="2" borderId="26" xfId="80" applyNumberFormat="1" applyFont="1" applyFill="1" applyBorder="1" applyAlignment="1">
      <alignment horizontal="center" vertical="center"/>
    </xf>
    <xf numFmtId="0" fontId="21" fillId="2" borderId="7" xfId="52" applyFill="1" applyBorder="1" applyAlignment="1">
      <alignment horizontal="center"/>
    </xf>
    <xf numFmtId="6" fontId="30" fillId="2" borderId="0" xfId="52" applyNumberFormat="1" applyFont="1" applyFill="1" applyBorder="1" applyAlignment="1">
      <alignment horizontal="right" wrapText="1"/>
    </xf>
    <xf numFmtId="0" fontId="44" fillId="2" borderId="0" xfId="52" applyFont="1" applyFill="1" applyBorder="1"/>
    <xf numFmtId="6" fontId="40" fillId="2" borderId="0" xfId="52" applyNumberFormat="1" applyFont="1" applyFill="1"/>
    <xf numFmtId="6" fontId="30" fillId="2" borderId="0" xfId="52" applyNumberFormat="1" applyFont="1" applyFill="1"/>
    <xf numFmtId="6" fontId="30" fillId="2" borderId="0" xfId="52" applyNumberFormat="1" applyFont="1" applyFill="1" applyAlignment="1">
      <alignment horizontal="left"/>
    </xf>
    <xf numFmtId="10" fontId="36" fillId="2" borderId="0" xfId="52" applyNumberFormat="1" applyFont="1" applyFill="1" applyAlignment="1">
      <alignment horizontal="right"/>
    </xf>
    <xf numFmtId="10" fontId="62" fillId="2" borderId="0" xfId="52" applyNumberFormat="1" applyFont="1" applyFill="1" applyAlignment="1">
      <alignment horizontal="right"/>
    </xf>
    <xf numFmtId="10" fontId="40" fillId="2" borderId="0" xfId="52" applyNumberFormat="1" applyFont="1" applyFill="1" applyAlignment="1">
      <alignment horizontal="right"/>
    </xf>
    <xf numFmtId="183" fontId="43" fillId="2" borderId="0" xfId="52" applyNumberFormat="1" applyFont="1" applyFill="1" applyAlignment="1">
      <alignment horizontal="center"/>
    </xf>
    <xf numFmtId="183" fontId="63" fillId="2" borderId="0" xfId="455" applyNumberFormat="1" applyFont="1" applyFill="1" applyAlignment="1">
      <alignment horizontal="center"/>
    </xf>
    <xf numFmtId="6" fontId="64" fillId="2" borderId="0" xfId="52" applyNumberFormat="1" applyFont="1" applyFill="1"/>
    <xf numFmtId="186" fontId="45" fillId="2" borderId="0" xfId="52" applyNumberFormat="1" applyFont="1" applyFill="1" applyAlignment="1">
      <alignment horizontal="left"/>
    </xf>
  </cellXfs>
  <cellStyles count="458">
    <cellStyle name="_Comma" xfId="1"/>
    <cellStyle name="_Currency" xfId="2"/>
    <cellStyle name="_Multiple" xfId="3"/>
    <cellStyle name="Actual Date" xfId="4"/>
    <cellStyle name="Comma 10" xfId="5"/>
    <cellStyle name="Comma 10 2" xfId="6"/>
    <cellStyle name="Comma 12" xfId="7"/>
    <cellStyle name="Comma 2" xfId="8"/>
    <cellStyle name="Comma 2 2" xfId="9"/>
    <cellStyle name="Comma 3" xfId="10"/>
    <cellStyle name="Comma 4" xfId="11"/>
    <cellStyle name="Curr?ncy [0]_Sheet1_1" xfId="12"/>
    <cellStyle name="Currency 2" xfId="13"/>
    <cellStyle name="Currency 2 2" xfId="14"/>
    <cellStyle name="Currency 2_200_Lafayett_2-11-09 v1 (2)" xfId="15"/>
    <cellStyle name="Currency 3" xfId="16"/>
    <cellStyle name="Currency 4" xfId="17"/>
    <cellStyle name="Currency 5" xfId="18"/>
    <cellStyle name="Currency 6" xfId="19"/>
    <cellStyle name="DATE" xfId="20"/>
    <cellStyle name="Euro" xfId="21"/>
    <cellStyle name="ExtStyle 0" xfId="22"/>
    <cellStyle name="ExtStyle 16" xfId="23"/>
    <cellStyle name="ExtStyle 17" xfId="24"/>
    <cellStyle name="ExtStyle 19" xfId="25"/>
    <cellStyle name="ExtStyle 20" xfId="26"/>
    <cellStyle name="ExtStyle 21" xfId="27"/>
    <cellStyle name="ExtStyle 22" xfId="28"/>
    <cellStyle name="ExtStyle 23" xfId="29"/>
    <cellStyle name="ExtStyle 29" xfId="30"/>
    <cellStyle name="ExtStyle 30" xfId="31"/>
    <cellStyle name="ExtStyle 31" xfId="32"/>
    <cellStyle name="Fixed" xfId="33"/>
    <cellStyle name="FORMULA" xfId="34"/>
    <cellStyle name="Grey" xfId="35"/>
    <cellStyle name="HEADER" xfId="36"/>
    <cellStyle name="Heading1" xfId="37"/>
    <cellStyle name="Heading2" xfId="38"/>
    <cellStyle name="HIDE" xfId="39"/>
    <cellStyle name="HIGHLIGHT" xfId="40"/>
    <cellStyle name="Hyperlink" xfId="455" builtinId="8"/>
    <cellStyle name="Hyperlink 2" xfId="41"/>
    <cellStyle name="Input [yellow]" xfId="42"/>
    <cellStyle name="LINK" xfId="43"/>
    <cellStyle name="MainData" xfId="44"/>
    <cellStyle name="MajorTotal" xfId="45"/>
    <cellStyle name="no dec" xfId="46"/>
    <cellStyle name="Nor@„l_IRRSENS" xfId="47"/>
    <cellStyle name="Normal" xfId="0" builtinId="0"/>
    <cellStyle name="Normal - Style1" xfId="48"/>
    <cellStyle name="Normal 10" xfId="49"/>
    <cellStyle name="Normal 10 2" xfId="50"/>
    <cellStyle name="Normal 11" xfId="51"/>
    <cellStyle name="Normal 12" xfId="52"/>
    <cellStyle name="Normal 13" xfId="53"/>
    <cellStyle name="Normal 14" xfId="54"/>
    <cellStyle name="Normal 15" xfId="456"/>
    <cellStyle name="Normal 2" xfId="55"/>
    <cellStyle name="Normal 2 2" xfId="56"/>
    <cellStyle name="Normal 2 3" xfId="57"/>
    <cellStyle name="Normal 2 4" xfId="58"/>
    <cellStyle name="Normal 2_Clark Comparison (2)" xfId="59"/>
    <cellStyle name="Normal 28" xfId="60"/>
    <cellStyle name="Normal 3" xfId="61"/>
    <cellStyle name="Normal 3 2" xfId="62"/>
    <cellStyle name="Normal 3_Single Family Renovation and Ongoing Rental Model (JL Edited) v.11.3 BG Comments" xfId="63"/>
    <cellStyle name="Normal 4" xfId="64"/>
    <cellStyle name="Normal 4 2" xfId="65"/>
    <cellStyle name="Normal 4 3" xfId="66"/>
    <cellStyle name="Normal 4 4" xfId="67"/>
    <cellStyle name="Normal 4 5" xfId="68"/>
    <cellStyle name="Normal 4 6" xfId="69"/>
    <cellStyle name="Normal 4 7" xfId="70"/>
    <cellStyle name="Normal 5" xfId="71"/>
    <cellStyle name="Normal 6" xfId="72"/>
    <cellStyle name="Normal 6 2" xfId="73"/>
    <cellStyle name="Normal 7" xfId="74"/>
    <cellStyle name="Normal 8" xfId="75"/>
    <cellStyle name="Normal 9" xfId="76"/>
    <cellStyle name="NormalOPrint_Module_E (2)" xfId="77"/>
    <cellStyle name="OVERWRITE" xfId="78"/>
    <cellStyle name="Percent [2]" xfId="79"/>
    <cellStyle name="Percent 2" xfId="80"/>
    <cellStyle name="Percent 2 2" xfId="81"/>
    <cellStyle name="Percent 2 2 2" xfId="82"/>
    <cellStyle name="Percent 2 3" xfId="457"/>
    <cellStyle name="Percent 3" xfId="83"/>
    <cellStyle name="Percent 3 2" xfId="84"/>
    <cellStyle name="Percent 4" xfId="85"/>
    <cellStyle name="Percent 4 2" xfId="86"/>
    <cellStyle name="Percent 4 3" xfId="87"/>
    <cellStyle name="Percent 4 4" xfId="88"/>
    <cellStyle name="Percent 4 5" xfId="89"/>
    <cellStyle name="Percent 4 6" xfId="90"/>
    <cellStyle name="Percent 4 7" xfId="91"/>
    <cellStyle name="Percent 4 8" xfId="92"/>
    <cellStyle name="Percent 5" xfId="93"/>
    <cellStyle name="Percent 5 2" xfId="94"/>
    <cellStyle name="Percent 6" xfId="95"/>
    <cellStyle name="Percent 7" xfId="454"/>
    <cellStyle name="Style 1256" xfId="96"/>
    <cellStyle name="Style 1261" xfId="97"/>
    <cellStyle name="Style 1263" xfId="98"/>
    <cellStyle name="Style 1265" xfId="99"/>
    <cellStyle name="Style 1267" xfId="100"/>
    <cellStyle name="Style 1269" xfId="101"/>
    <cellStyle name="Style 1271" xfId="102"/>
    <cellStyle name="Style 227" xfId="103"/>
    <cellStyle name="Style 228" xfId="104"/>
    <cellStyle name="Style 229" xfId="105"/>
    <cellStyle name="Style 230" xfId="106"/>
    <cellStyle name="Style 231" xfId="107"/>
    <cellStyle name="Style 232" xfId="108"/>
    <cellStyle name="Style 233" xfId="109"/>
    <cellStyle name="Style 234" xfId="110"/>
    <cellStyle name="Style 235" xfId="111"/>
    <cellStyle name="Style 236" xfId="112"/>
    <cellStyle name="Style 237" xfId="113"/>
    <cellStyle name="Style 238" xfId="114"/>
    <cellStyle name="Style 239" xfId="115"/>
    <cellStyle name="Style 240" xfId="116"/>
    <cellStyle name="Style 241" xfId="117"/>
    <cellStyle name="Style 242" xfId="118"/>
    <cellStyle name="Style 243" xfId="119"/>
    <cellStyle name="Style 244" xfId="120"/>
    <cellStyle name="Style 245" xfId="121"/>
    <cellStyle name="Style 246" xfId="122"/>
    <cellStyle name="Style 247" xfId="123"/>
    <cellStyle name="Style 248" xfId="124"/>
    <cellStyle name="Style 249" xfId="125"/>
    <cellStyle name="Style 250" xfId="126"/>
    <cellStyle name="Style 251" xfId="127"/>
    <cellStyle name="Style 252" xfId="128"/>
    <cellStyle name="Style 253" xfId="129"/>
    <cellStyle name="Style 254" xfId="130"/>
    <cellStyle name="Style 255" xfId="131"/>
    <cellStyle name="Style 256" xfId="132"/>
    <cellStyle name="Style 257" xfId="133"/>
    <cellStyle name="Style 258" xfId="134"/>
    <cellStyle name="Style 259" xfId="135"/>
    <cellStyle name="Style 260" xfId="136"/>
    <cellStyle name="Style 307" xfId="137"/>
    <cellStyle name="Style 308" xfId="138"/>
    <cellStyle name="Style 309" xfId="139"/>
    <cellStyle name="Style 310" xfId="140"/>
    <cellStyle name="Style 311" xfId="141"/>
    <cellStyle name="Style 312" xfId="142"/>
    <cellStyle name="Style 313" xfId="143"/>
    <cellStyle name="Style 314" xfId="144"/>
    <cellStyle name="Style 315" xfId="145"/>
    <cellStyle name="Style 316" xfId="146"/>
    <cellStyle name="Style 317" xfId="147"/>
    <cellStyle name="Style 318" xfId="148"/>
    <cellStyle name="Style 319" xfId="149"/>
    <cellStyle name="Style 320" xfId="150"/>
    <cellStyle name="Style 321" xfId="151"/>
    <cellStyle name="Style 322" xfId="152"/>
    <cellStyle name="Style 351" xfId="153"/>
    <cellStyle name="Style 352" xfId="154"/>
    <cellStyle name="Style 353" xfId="155"/>
    <cellStyle name="Style 354" xfId="156"/>
    <cellStyle name="Style 355" xfId="157"/>
    <cellStyle name="Style 356" xfId="158"/>
    <cellStyle name="Style 357" xfId="159"/>
    <cellStyle name="Style 358" xfId="160"/>
    <cellStyle name="Style 359" xfId="161"/>
    <cellStyle name="Style 360" xfId="162"/>
    <cellStyle name="Style 361" xfId="163"/>
    <cellStyle name="Style 362" xfId="164"/>
    <cellStyle name="Style 363" xfId="165"/>
    <cellStyle name="Style 364" xfId="166"/>
    <cellStyle name="Style 365" xfId="167"/>
    <cellStyle name="Style 366" xfId="168"/>
    <cellStyle name="Style 367" xfId="169"/>
    <cellStyle name="Style 368" xfId="170"/>
    <cellStyle name="Style 369" xfId="171"/>
    <cellStyle name="Style 370" xfId="172"/>
    <cellStyle name="Style 371" xfId="173"/>
    <cellStyle name="Style 372" xfId="174"/>
    <cellStyle name="Style 373" xfId="175"/>
    <cellStyle name="Style 374" xfId="176"/>
    <cellStyle name="Style 375" xfId="177"/>
    <cellStyle name="Style 376" xfId="178"/>
    <cellStyle name="Style 377" xfId="179"/>
    <cellStyle name="Style 378" xfId="180"/>
    <cellStyle name="Style 379" xfId="181"/>
    <cellStyle name="Style 380" xfId="182"/>
    <cellStyle name="Style 381" xfId="183"/>
    <cellStyle name="Style 382" xfId="184"/>
    <cellStyle name="Style 383" xfId="185"/>
    <cellStyle name="Style 384" xfId="186"/>
    <cellStyle name="Style 385" xfId="187"/>
    <cellStyle name="Style 386" xfId="188"/>
    <cellStyle name="Style 387" xfId="189"/>
    <cellStyle name="Style 388" xfId="190"/>
    <cellStyle name="Style 389" xfId="191"/>
    <cellStyle name="Style 390" xfId="192"/>
    <cellStyle name="Style 391" xfId="193"/>
    <cellStyle name="Style 392" xfId="194"/>
    <cellStyle name="Style 393" xfId="195"/>
    <cellStyle name="Style 394" xfId="196"/>
    <cellStyle name="Style 395" xfId="197"/>
    <cellStyle name="Style 396" xfId="198"/>
    <cellStyle name="Style 397" xfId="199"/>
    <cellStyle name="Style 398" xfId="200"/>
    <cellStyle name="Style 399" xfId="201"/>
    <cellStyle name="Style 400" xfId="202"/>
    <cellStyle name="Style 401" xfId="203"/>
    <cellStyle name="Style 402" xfId="204"/>
    <cellStyle name="Style 403" xfId="205"/>
    <cellStyle name="Style 404" xfId="206"/>
    <cellStyle name="Style 405" xfId="207"/>
    <cellStyle name="Style 406" xfId="208"/>
    <cellStyle name="Style 407" xfId="209"/>
    <cellStyle name="Style 408" xfId="210"/>
    <cellStyle name="Style 409" xfId="211"/>
    <cellStyle name="Style 410" xfId="212"/>
    <cellStyle name="Style 411" xfId="213"/>
    <cellStyle name="Style 439" xfId="214"/>
    <cellStyle name="Style 440" xfId="215"/>
    <cellStyle name="Style 441" xfId="216"/>
    <cellStyle name="Style 442" xfId="217"/>
    <cellStyle name="Style 443" xfId="218"/>
    <cellStyle name="Style 444" xfId="219"/>
    <cellStyle name="Style 445" xfId="220"/>
    <cellStyle name="Style 446" xfId="221"/>
    <cellStyle name="Style 447" xfId="222"/>
    <cellStyle name="Style 448" xfId="223"/>
    <cellStyle name="Style 449" xfId="224"/>
    <cellStyle name="Style 450" xfId="225"/>
    <cellStyle name="Style 451" xfId="226"/>
    <cellStyle name="Style 452" xfId="227"/>
    <cellStyle name="Style 453" xfId="228"/>
    <cellStyle name="Style 454" xfId="229"/>
    <cellStyle name="Style 459" xfId="230"/>
    <cellStyle name="Style 460" xfId="231"/>
    <cellStyle name="Style 461" xfId="232"/>
    <cellStyle name="Style 462" xfId="233"/>
    <cellStyle name="Style 463" xfId="234"/>
    <cellStyle name="Style 464" xfId="235"/>
    <cellStyle name="Style 465" xfId="236"/>
    <cellStyle name="Style 466" xfId="237"/>
    <cellStyle name="Style 467" xfId="238"/>
    <cellStyle name="Style 468" xfId="239"/>
    <cellStyle name="Style 469" xfId="240"/>
    <cellStyle name="Style 470" xfId="241"/>
    <cellStyle name="Style 471" xfId="242"/>
    <cellStyle name="Style 483" xfId="243"/>
    <cellStyle name="Style 484" xfId="244"/>
    <cellStyle name="Style 485" xfId="245"/>
    <cellStyle name="Style 486" xfId="246"/>
    <cellStyle name="Style 487" xfId="247"/>
    <cellStyle name="Style 488" xfId="248"/>
    <cellStyle name="Style 489" xfId="249"/>
    <cellStyle name="Style 490" xfId="250"/>
    <cellStyle name="Style 491" xfId="251"/>
    <cellStyle name="Style 492" xfId="252"/>
    <cellStyle name="Style 493" xfId="253"/>
    <cellStyle name="Style 494" xfId="254"/>
    <cellStyle name="Style 495" xfId="255"/>
    <cellStyle name="Style 496" xfId="256"/>
    <cellStyle name="Style 497" xfId="257"/>
    <cellStyle name="Style 498" xfId="258"/>
    <cellStyle name="Style 499" xfId="259"/>
    <cellStyle name="Style 500" xfId="260"/>
    <cellStyle name="Style 501" xfId="261"/>
    <cellStyle name="Style 502" xfId="262"/>
    <cellStyle name="Style 503" xfId="263"/>
    <cellStyle name="Style 504" xfId="264"/>
    <cellStyle name="Style 514" xfId="265"/>
    <cellStyle name="Style 515" xfId="266"/>
    <cellStyle name="Style 516" xfId="267"/>
    <cellStyle name="Style 517" xfId="268"/>
    <cellStyle name="Style 518" xfId="269"/>
    <cellStyle name="Style 519" xfId="270"/>
    <cellStyle name="Style 520" xfId="271"/>
    <cellStyle name="Style 521" xfId="272"/>
    <cellStyle name="Style 522" xfId="273"/>
    <cellStyle name="Style 523" xfId="274"/>
    <cellStyle name="Style 524" xfId="275"/>
    <cellStyle name="Style 525" xfId="276"/>
    <cellStyle name="Style 526" xfId="277"/>
    <cellStyle name="Style 527" xfId="278"/>
    <cellStyle name="Style 528" xfId="279"/>
    <cellStyle name="Style 529" xfId="280"/>
    <cellStyle name="Style 530" xfId="281"/>
    <cellStyle name="Style 531" xfId="282"/>
    <cellStyle name="Style 532" xfId="283"/>
    <cellStyle name="Style 533" xfId="284"/>
    <cellStyle name="Style 534" xfId="285"/>
    <cellStyle name="Style 535" xfId="286"/>
    <cellStyle name="Style 536" xfId="287"/>
    <cellStyle name="Style 537" xfId="288"/>
    <cellStyle name="Style 538" xfId="289"/>
    <cellStyle name="Style 541" xfId="290"/>
    <cellStyle name="Style 543" xfId="291"/>
    <cellStyle name="Style 545" xfId="292"/>
    <cellStyle name="Style 547" xfId="293"/>
    <cellStyle name="Style 552" xfId="294"/>
    <cellStyle name="Style 561" xfId="295"/>
    <cellStyle name="Style 562" xfId="296"/>
    <cellStyle name="Style 563" xfId="297"/>
    <cellStyle name="Style 564" xfId="298"/>
    <cellStyle name="Style 565" xfId="299"/>
    <cellStyle name="Style 566" xfId="300"/>
    <cellStyle name="Style 567" xfId="301"/>
    <cellStyle name="Style 568" xfId="302"/>
    <cellStyle name="Style 569" xfId="303"/>
    <cellStyle name="Style 582" xfId="304"/>
    <cellStyle name="Style 583" xfId="305"/>
    <cellStyle name="Style 584" xfId="306"/>
    <cellStyle name="Style 585" xfId="307"/>
    <cellStyle name="Style 586" xfId="308"/>
    <cellStyle name="Style 587" xfId="309"/>
    <cellStyle name="Style 588" xfId="310"/>
    <cellStyle name="Style 589" xfId="311"/>
    <cellStyle name="Style 590" xfId="312"/>
    <cellStyle name="Style 591" xfId="313"/>
    <cellStyle name="Style 592" xfId="314"/>
    <cellStyle name="Style 593" xfId="315"/>
    <cellStyle name="Style 594" xfId="316"/>
    <cellStyle name="Style 595" xfId="317"/>
    <cellStyle name="Style 596" xfId="318"/>
    <cellStyle name="Style 597" xfId="319"/>
    <cellStyle name="Style 598" xfId="320"/>
    <cellStyle name="Style 599" xfId="321"/>
    <cellStyle name="Style 609" xfId="322"/>
    <cellStyle name="Style 610" xfId="323"/>
    <cellStyle name="Style 611" xfId="324"/>
    <cellStyle name="Style 612" xfId="325"/>
    <cellStyle name="Style 613" xfId="326"/>
    <cellStyle name="Style 614" xfId="327"/>
    <cellStyle name="Style 615" xfId="328"/>
    <cellStyle name="Style 616" xfId="329"/>
    <cellStyle name="Style 617" xfId="330"/>
    <cellStyle name="Style 618" xfId="331"/>
    <cellStyle name="Style 619" xfId="332"/>
    <cellStyle name="Style 620" xfId="333"/>
    <cellStyle name="Style 621" xfId="334"/>
    <cellStyle name="Style 622" xfId="335"/>
    <cellStyle name="Style 623" xfId="336"/>
    <cellStyle name="Style 624" xfId="337"/>
    <cellStyle name="Style 625" xfId="338"/>
    <cellStyle name="Style 626" xfId="339"/>
    <cellStyle name="Style 627" xfId="340"/>
    <cellStyle name="Style 648" xfId="341"/>
    <cellStyle name="Style 649" xfId="342"/>
    <cellStyle name="Style 650" xfId="343"/>
    <cellStyle name="Style 651" xfId="344"/>
    <cellStyle name="Style 652" xfId="345"/>
    <cellStyle name="Style 653" xfId="346"/>
    <cellStyle name="Style 654" xfId="347"/>
    <cellStyle name="Style 655" xfId="348"/>
    <cellStyle name="Style 656" xfId="349"/>
    <cellStyle name="Style 657" xfId="350"/>
    <cellStyle name="Style 658" xfId="351"/>
    <cellStyle name="Style 659" xfId="352"/>
    <cellStyle name="Style 660" xfId="353"/>
    <cellStyle name="Style 661" xfId="354"/>
    <cellStyle name="Style 662" xfId="355"/>
    <cellStyle name="Style 663" xfId="356"/>
    <cellStyle name="Style 664" xfId="357"/>
    <cellStyle name="Style 665" xfId="358"/>
    <cellStyle name="Style 666" xfId="359"/>
    <cellStyle name="Style 667" xfId="360"/>
    <cellStyle name="Style 668" xfId="361"/>
    <cellStyle name="Style 673" xfId="362"/>
    <cellStyle name="Style 675" xfId="363"/>
    <cellStyle name="Style 677" xfId="364"/>
    <cellStyle name="Style 679" xfId="365"/>
    <cellStyle name="Style 681" xfId="366"/>
    <cellStyle name="Style 682" xfId="367"/>
    <cellStyle name="Style 683" xfId="368"/>
    <cellStyle name="Style 684" xfId="369"/>
    <cellStyle name="Style 685" xfId="370"/>
    <cellStyle name="Style 686" xfId="371"/>
    <cellStyle name="Style 687" xfId="372"/>
    <cellStyle name="Style 688" xfId="373"/>
    <cellStyle name="Style 689" xfId="374"/>
    <cellStyle name="Style 690" xfId="375"/>
    <cellStyle name="Style 691" xfId="376"/>
    <cellStyle name="Style 692" xfId="377"/>
    <cellStyle name="Style 693" xfId="378"/>
    <cellStyle name="Style 694" xfId="379"/>
    <cellStyle name="Style 695" xfId="380"/>
    <cellStyle name="Style 696" xfId="381"/>
    <cellStyle name="Style 697" xfId="382"/>
    <cellStyle name="Style 698" xfId="383"/>
    <cellStyle name="Style 699" xfId="384"/>
    <cellStyle name="Style 700" xfId="385"/>
    <cellStyle name="Style 701" xfId="386"/>
    <cellStyle name="Style 702" xfId="387"/>
    <cellStyle name="Style 703" xfId="388"/>
    <cellStyle name="Style 704" xfId="389"/>
    <cellStyle name="Style 713" xfId="390"/>
    <cellStyle name="Style 714" xfId="391"/>
    <cellStyle name="Style 715" xfId="392"/>
    <cellStyle name="Style 716" xfId="393"/>
    <cellStyle name="Style 717" xfId="394"/>
    <cellStyle name="Style 718" xfId="395"/>
    <cellStyle name="Style 719" xfId="396"/>
    <cellStyle name="Style 720" xfId="397"/>
    <cellStyle name="Style 721" xfId="398"/>
    <cellStyle name="Style 735" xfId="399"/>
    <cellStyle name="Style 736" xfId="400"/>
    <cellStyle name="Style 737" xfId="401"/>
    <cellStyle name="Style 738" xfId="402"/>
    <cellStyle name="Style 739" xfId="403"/>
    <cellStyle name="Style 740" xfId="404"/>
    <cellStyle name="Style 741" xfId="405"/>
    <cellStyle name="Style 742" xfId="406"/>
    <cellStyle name="Style 743" xfId="407"/>
    <cellStyle name="Style 773" xfId="408"/>
    <cellStyle name="Style 775" xfId="409"/>
    <cellStyle name="Style 777" xfId="410"/>
    <cellStyle name="Style 779" xfId="411"/>
    <cellStyle name="Style 812" xfId="412"/>
    <cellStyle name="Style 818" xfId="413"/>
    <cellStyle name="Style 819" xfId="414"/>
    <cellStyle name="Style 821" xfId="415"/>
    <cellStyle name="Style 823" xfId="416"/>
    <cellStyle name="Style 825" xfId="417"/>
    <cellStyle name="Style 827" xfId="418"/>
    <cellStyle name="Style 829" xfId="419"/>
    <cellStyle name="Style 831" xfId="420"/>
    <cellStyle name="Style 832" xfId="421"/>
    <cellStyle name="Style 833" xfId="422"/>
    <cellStyle name="Style 834" xfId="423"/>
    <cellStyle name="Style 835" xfId="424"/>
    <cellStyle name="Style 836" xfId="425"/>
    <cellStyle name="Style 838" xfId="426"/>
    <cellStyle name="Style 840" xfId="427"/>
    <cellStyle name="Style 841" xfId="428"/>
    <cellStyle name="Style 842" xfId="429"/>
    <cellStyle name="Style 843" xfId="430"/>
    <cellStyle name="Style 844" xfId="431"/>
    <cellStyle name="Style 845" xfId="432"/>
    <cellStyle name="Style 847" xfId="433"/>
    <cellStyle name="Style 849" xfId="434"/>
    <cellStyle name="Style 851" xfId="435"/>
    <cellStyle name="Style 853" xfId="436"/>
    <cellStyle name="Style 858" xfId="437"/>
    <cellStyle name="Style 859" xfId="438"/>
    <cellStyle name="Style 860" xfId="439"/>
    <cellStyle name="Style 862" xfId="440"/>
    <cellStyle name="Style 864" xfId="441"/>
    <cellStyle name="Style 866" xfId="442"/>
    <cellStyle name="Style 868" xfId="443"/>
    <cellStyle name="Style 870" xfId="444"/>
    <cellStyle name="Style 872" xfId="445"/>
    <cellStyle name="Style 874" xfId="446"/>
    <cellStyle name="SubTotal" xfId="447"/>
    <cellStyle name="TableFooter" xfId="448"/>
    <cellStyle name="TableIndent" xfId="449"/>
    <cellStyle name="TableTitle" xfId="450"/>
    <cellStyle name="Unprot" xfId="451"/>
    <cellStyle name="Unprot$" xfId="452"/>
    <cellStyle name="Unprotect" xfId="453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CAM</a:t>
            </a:r>
            <a:r>
              <a:rPr lang="en-US" baseline="0"/>
              <a:t> and Property Tax Expenses vs. Amounts Reimbursed</a:t>
            </a:r>
            <a:endParaRPr lang="en-US"/>
          </a:p>
        </c:rich>
      </c:tx>
      <c:layout>
        <c:manualLayout>
          <c:xMode val="edge"/>
          <c:yMode val="edge"/>
          <c:x val="0.17852580703626883"/>
          <c:y val="3.3725640489629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8611474716556"/>
          <c:y val="0.25213016514528602"/>
          <c:w val="0.74129987715729928"/>
          <c:h val="0.5987329570529345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marker>
            <c:symbol val="none"/>
          </c:marker>
          <c:cat>
            <c:numRef>
              <c:f>'Sample Cash Flow Statement'!$H$6:$L$6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'Sample Cash Flow Statement'!$H$53:$L$53</c:f>
              <c:numCache>
                <c:formatCode>#,##0_);[Red]\(#,##0\)</c:formatCode>
                <c:ptCount val="5"/>
                <c:pt idx="0">
                  <c:v>835796</c:v>
                </c:pt>
                <c:pt idx="1">
                  <c:v>869227.84000000008</c:v>
                </c:pt>
                <c:pt idx="2">
                  <c:v>903996.95360000012</c:v>
                </c:pt>
                <c:pt idx="3">
                  <c:v>940156.83174400008</c:v>
                </c:pt>
                <c:pt idx="4">
                  <c:v>977763.10501376004</c:v>
                </c:pt>
              </c:numCache>
            </c:numRef>
          </c:val>
          <c:smooth val="0"/>
        </c:ser>
        <c:ser>
          <c:idx val="3"/>
          <c:order val="1"/>
          <c:tx>
            <c:v>Reimbursements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'Sample Cash Flow Statement'!$H$6:$L$6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'Sample Cash Flow Statement'!$H$57:$L$57</c:f>
              <c:numCache>
                <c:formatCode>#,##0_);[Red]\(#,##0\)</c:formatCode>
                <c:ptCount val="5"/>
                <c:pt idx="0">
                  <c:v>835796</c:v>
                </c:pt>
                <c:pt idx="1">
                  <c:v>810390</c:v>
                </c:pt>
                <c:pt idx="2">
                  <c:v>771322</c:v>
                </c:pt>
                <c:pt idx="3">
                  <c:v>762576</c:v>
                </c:pt>
                <c:pt idx="4">
                  <c:v>707022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90336"/>
        <c:axId val="164996224"/>
      </c:lineChart>
      <c:catAx>
        <c:axId val="1649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996224"/>
        <c:crosses val="autoZero"/>
        <c:auto val="1"/>
        <c:lblAlgn val="ctr"/>
        <c:lblOffset val="100"/>
        <c:noMultiLvlLbl val="0"/>
      </c:catAx>
      <c:valAx>
        <c:axId val="164996224"/>
        <c:scaling>
          <c:orientation val="minMax"/>
          <c:min val="300000"/>
        </c:scaling>
        <c:delete val="0"/>
        <c:axPos val="l"/>
        <c:numFmt formatCode="&quot;$&quot;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99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130398300714361"/>
          <c:y val="0.59858732260237368"/>
          <c:w val="0.41082369051694634"/>
          <c:h val="0.18265370589738236"/>
        </c:manualLayout>
      </c:layout>
      <c:overlay val="0"/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Net Operating Income</a:t>
            </a:r>
          </a:p>
        </c:rich>
      </c:tx>
      <c:layout>
        <c:manualLayout>
          <c:xMode val="edge"/>
          <c:yMode val="edge"/>
          <c:x val="0.2501370602331997"/>
          <c:y val="3.3570929419986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913736230541517"/>
          <c:y val="0.21378208254941586"/>
          <c:w val="0.72902366232353966"/>
          <c:h val="0.63708103964880514"/>
        </c:manualLayout>
      </c:layout>
      <c:lineChart>
        <c:grouping val="standard"/>
        <c:varyColors val="0"/>
        <c:ser>
          <c:idx val="0"/>
          <c:order val="0"/>
          <c:cat>
            <c:numRef>
              <c:f>'Sample Cash Flow Statement'!$H$6:$L$6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'Sample Cash Flow Statement'!$H$34:$L$34</c:f>
              <c:numCache>
                <c:formatCode>#,##0_);[Red]\(#,##0\)</c:formatCode>
                <c:ptCount val="5"/>
                <c:pt idx="0">
                  <c:v>4328643</c:v>
                </c:pt>
                <c:pt idx="1">
                  <c:v>4275983.4142056014</c:v>
                </c:pt>
                <c:pt idx="2">
                  <c:v>4389459.5236027408</c:v>
                </c:pt>
                <c:pt idx="3">
                  <c:v>4412158.1110279635</c:v>
                </c:pt>
                <c:pt idx="4">
                  <c:v>4289703.9989778381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16704"/>
        <c:axId val="165018240"/>
      </c:lineChart>
      <c:catAx>
        <c:axId val="1650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018240"/>
        <c:crosses val="autoZero"/>
        <c:auto val="1"/>
        <c:lblAlgn val="ctr"/>
        <c:lblOffset val="100"/>
        <c:noMultiLvlLbl val="0"/>
      </c:catAx>
      <c:valAx>
        <c:axId val="165018240"/>
        <c:scaling>
          <c:orientation val="minMax"/>
          <c:min val="4000000"/>
        </c:scaling>
        <c:delete val="0"/>
        <c:axPos val="l"/>
        <c:numFmt formatCode="&quot;$&quot;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016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</a:t>
            </a:r>
            <a:r>
              <a:rPr lang="en-US" baseline="0"/>
              <a:t> </a:t>
            </a:r>
            <a:r>
              <a:rPr lang="en-US"/>
              <a:t>Operating </a:t>
            </a:r>
            <a:r>
              <a:rPr lang="en-US" baseline="0"/>
              <a:t>Expenses</a:t>
            </a:r>
            <a:endParaRPr lang="en-US"/>
          </a:p>
        </c:rich>
      </c:tx>
      <c:layout>
        <c:manualLayout>
          <c:xMode val="edge"/>
          <c:yMode val="edge"/>
          <c:x val="0.25218309603882633"/>
          <c:y val="3.07756813417190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90718327728225"/>
          <c:y val="0.17248414744617102"/>
          <c:w val="0.7392538413516726"/>
          <c:h val="0.67837897475204978"/>
        </c:manualLayout>
      </c:layout>
      <c:lineChart>
        <c:grouping val="standard"/>
        <c:varyColors val="0"/>
        <c:ser>
          <c:idx val="0"/>
          <c:order val="0"/>
          <c:tx>
            <c:v>Operating Expenses</c:v>
          </c:tx>
          <c:marker>
            <c:symbol val="none"/>
          </c:marker>
          <c:cat>
            <c:numRef>
              <c:f>'Sample Cash Flow Statement'!$H$6:$L$6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'Sample Cash Flow Statement'!$H$63:$L$63</c:f>
              <c:numCache>
                <c:formatCode>#,##0_);[Red]\(#,##0\)</c:formatCode>
                <c:ptCount val="5"/>
                <c:pt idx="0">
                  <c:v>1080038</c:v>
                </c:pt>
                <c:pt idx="1">
                  <c:v>1123239.52</c:v>
                </c:pt>
                <c:pt idx="2">
                  <c:v>1168169.1008000001</c:v>
                </c:pt>
                <c:pt idx="3">
                  <c:v>1214895.8648320001</c:v>
                </c:pt>
                <c:pt idx="4">
                  <c:v>1263491.6994252801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44224"/>
        <c:axId val="165045760"/>
      </c:lineChart>
      <c:catAx>
        <c:axId val="1650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045760"/>
        <c:crosses val="autoZero"/>
        <c:auto val="1"/>
        <c:lblAlgn val="ctr"/>
        <c:lblOffset val="100"/>
        <c:noMultiLvlLbl val="0"/>
      </c:catAx>
      <c:valAx>
        <c:axId val="165045760"/>
        <c:scaling>
          <c:orientation val="minMax"/>
          <c:min val="300000"/>
        </c:scaling>
        <c:delete val="0"/>
        <c:axPos val="l"/>
        <c:numFmt formatCode="&quot;$&quot;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04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</a:t>
            </a:r>
            <a:r>
              <a:rPr lang="en-US" baseline="0"/>
              <a:t> </a:t>
            </a:r>
            <a:r>
              <a:rPr lang="en-US"/>
              <a:t>Operating </a:t>
            </a:r>
            <a:r>
              <a:rPr lang="en-US" baseline="0"/>
              <a:t>Income</a:t>
            </a:r>
            <a:endParaRPr lang="en-US"/>
          </a:p>
        </c:rich>
      </c:tx>
      <c:layout>
        <c:manualLayout>
          <c:xMode val="edge"/>
          <c:yMode val="edge"/>
          <c:x val="0.22558463056568059"/>
          <c:y val="3.0775787982254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99925488853541"/>
          <c:y val="0.17248414744617102"/>
          <c:w val="0.73516176974041914"/>
          <c:h val="0.6783789747520497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'Sample Cash Flow Statement'!$H$6:$L$6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'Sample Cash Flow Statement'!$H$14:$L$14</c:f>
              <c:numCache>
                <c:formatCode>#,##0_);[Red]\(#,##0\)</c:formatCode>
                <c:ptCount val="5"/>
                <c:pt idx="0">
                  <c:v>4593305</c:v>
                </c:pt>
                <c:pt idx="1">
                  <c:v>4610435.7300000004</c:v>
                </c:pt>
                <c:pt idx="2">
                  <c:v>4811281.9249999998</c:v>
                </c:pt>
                <c:pt idx="3">
                  <c:v>4890777.4000000004</c:v>
                </c:pt>
                <c:pt idx="4">
                  <c:v>4874955.5999999996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74048"/>
        <c:axId val="165075584"/>
      </c:lineChart>
      <c:catAx>
        <c:axId val="1650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075584"/>
        <c:crosses val="autoZero"/>
        <c:auto val="1"/>
        <c:lblAlgn val="ctr"/>
        <c:lblOffset val="100"/>
        <c:noMultiLvlLbl val="0"/>
      </c:catAx>
      <c:valAx>
        <c:axId val="165075584"/>
        <c:scaling>
          <c:orientation val="minMax"/>
          <c:max val="5200000"/>
          <c:min val="4000000"/>
        </c:scaling>
        <c:delete val="0"/>
        <c:axPos val="l"/>
        <c:numFmt formatCode="&quot;$&quot;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07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Vacancy</a:t>
            </a:r>
          </a:p>
        </c:rich>
      </c:tx>
      <c:layout>
        <c:manualLayout>
          <c:xMode val="edge"/>
          <c:yMode val="edge"/>
          <c:x val="0.41177388887770111"/>
          <c:y val="2.7825935474879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90718327728225"/>
          <c:y val="0.17248414744617102"/>
          <c:w val="0.7392538413516726"/>
          <c:h val="0.6783789747520497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'Sample Cash Flow Statement'!$H$6:$L$6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'Sample Cash Flow Statement'!$H$49:$L$49</c:f>
              <c:numCache>
                <c:formatCode>#,##0</c:formatCode>
                <c:ptCount val="5"/>
                <c:pt idx="0">
                  <c:v>0</c:v>
                </c:pt>
                <c:pt idx="1">
                  <c:v>45901.270000000004</c:v>
                </c:pt>
                <c:pt idx="2">
                  <c:v>72249.074999999997</c:v>
                </c:pt>
                <c:pt idx="3">
                  <c:v>98505.600000000006</c:v>
                </c:pt>
                <c:pt idx="4">
                  <c:v>148748.4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7840"/>
        <c:axId val="166486016"/>
      </c:lineChart>
      <c:catAx>
        <c:axId val="1664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86016"/>
        <c:crosses val="autoZero"/>
        <c:auto val="1"/>
        <c:lblAlgn val="ctr"/>
        <c:lblOffset val="100"/>
        <c:noMultiLvlLbl val="0"/>
      </c:catAx>
      <c:valAx>
        <c:axId val="16648601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6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GPR vs. Net Base</a:t>
            </a:r>
            <a:r>
              <a:rPr lang="en-US" baseline="0"/>
              <a:t> Rental Revenue</a:t>
            </a:r>
            <a:endParaRPr lang="en-US"/>
          </a:p>
        </c:rich>
      </c:tx>
      <c:layout>
        <c:manualLayout>
          <c:xMode val="edge"/>
          <c:yMode val="edge"/>
          <c:x val="0.17443373542501564"/>
          <c:y val="3.07757879822544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913736230541517"/>
          <c:y val="0.17248414744617102"/>
          <c:w val="0.72902366232353966"/>
          <c:h val="0.67837897475204978"/>
        </c:manualLayout>
      </c:layout>
      <c:lineChart>
        <c:grouping val="standard"/>
        <c:varyColors val="0"/>
        <c:ser>
          <c:idx val="0"/>
          <c:order val="0"/>
          <c:tx>
            <c:v>GPR</c:v>
          </c:tx>
          <c:marker>
            <c:symbol val="none"/>
          </c:marker>
          <c:cat>
            <c:numRef>
              <c:f>'Sample Cash Flow Statement'!$H$6:$L$6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'Sample Cash Flow Statement'!$H$8:$L$8</c:f>
              <c:numCache>
                <c:formatCode>#,##0_);[Red]\(#,##0\)</c:formatCode>
                <c:ptCount val="5"/>
                <c:pt idx="0">
                  <c:v>4500000</c:v>
                </c:pt>
                <c:pt idx="1">
                  <c:v>4590127</c:v>
                </c:pt>
                <c:pt idx="2">
                  <c:v>4816605</c:v>
                </c:pt>
                <c:pt idx="3">
                  <c:v>4925280</c:v>
                </c:pt>
                <c:pt idx="4">
                  <c:v>4958280</c:v>
                </c:pt>
              </c:numCache>
            </c:numRef>
          </c:val>
          <c:smooth val="0"/>
        </c:ser>
        <c:ser>
          <c:idx val="3"/>
          <c:order val="1"/>
          <c:tx>
            <c:v>Net Base Rental Revenue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'Sample Cash Flow Statement'!$H$6:$L$6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'Sample Cash Flow Statement'!$H$12:$L$12</c:f>
              <c:numCache>
                <c:formatCode>#,##0_);[Red]\(#,##0\)</c:formatCode>
                <c:ptCount val="5"/>
                <c:pt idx="0">
                  <c:v>4500000</c:v>
                </c:pt>
                <c:pt idx="1">
                  <c:v>4544225.7300000004</c:v>
                </c:pt>
                <c:pt idx="2">
                  <c:v>4744355.9249999998</c:v>
                </c:pt>
                <c:pt idx="3">
                  <c:v>4826774.4000000004</c:v>
                </c:pt>
                <c:pt idx="4">
                  <c:v>4809530.5999999996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01376"/>
        <c:axId val="166515456"/>
      </c:lineChart>
      <c:catAx>
        <c:axId val="16650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515456"/>
        <c:crosses val="autoZero"/>
        <c:auto val="1"/>
        <c:lblAlgn val="ctr"/>
        <c:lblOffset val="100"/>
        <c:noMultiLvlLbl val="0"/>
      </c:catAx>
      <c:valAx>
        <c:axId val="166515456"/>
        <c:scaling>
          <c:orientation val="minMax"/>
          <c:max val="5200000"/>
          <c:min val="4000000"/>
        </c:scaling>
        <c:delete val="0"/>
        <c:axPos val="l"/>
        <c:numFmt formatCode="&quot;$&quot;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50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539601667438631"/>
          <c:y val="0.6103867326318726"/>
          <c:w val="0.59292087721771358"/>
          <c:h val="0.13840591828676288"/>
        </c:manualLayout>
      </c:layout>
      <c:overlay val="0"/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65171</xdr:colOff>
      <xdr:row>4</xdr:row>
      <xdr:rowOff>126729</xdr:rowOff>
    </xdr:from>
    <xdr:to>
      <xdr:col>3</xdr:col>
      <xdr:colOff>664243</xdr:colOff>
      <xdr:row>8</xdr:row>
      <xdr:rowOff>6525</xdr:rowOff>
    </xdr:to>
    <xdr:pic>
      <xdr:nvPicPr>
        <xdr:cNvPr id="3" name="Picture 1" descr="REFM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96" y="1042187"/>
          <a:ext cx="1286989" cy="938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7938</xdr:colOff>
      <xdr:row>18</xdr:row>
      <xdr:rowOff>23812</xdr:rowOff>
    </xdr:from>
    <xdr:to>
      <xdr:col>23</xdr:col>
      <xdr:colOff>119063</xdr:colOff>
      <xdr:row>34</xdr:row>
      <xdr:rowOff>201612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15879</xdr:colOff>
      <xdr:row>74</xdr:row>
      <xdr:rowOff>134940</xdr:rowOff>
    </xdr:from>
    <xdr:to>
      <xdr:col>23</xdr:col>
      <xdr:colOff>166687</xdr:colOff>
      <xdr:row>93</xdr:row>
      <xdr:rowOff>153990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55568</xdr:colOff>
      <xdr:row>54</xdr:row>
      <xdr:rowOff>206378</xdr:rowOff>
    </xdr:from>
    <xdr:to>
      <xdr:col>23</xdr:col>
      <xdr:colOff>166693</xdr:colOff>
      <xdr:row>73</xdr:row>
      <xdr:rowOff>225428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23817</xdr:colOff>
      <xdr:row>35</xdr:row>
      <xdr:rowOff>119066</xdr:rowOff>
    </xdr:from>
    <xdr:to>
      <xdr:col>23</xdr:col>
      <xdr:colOff>134942</xdr:colOff>
      <xdr:row>54</xdr:row>
      <xdr:rowOff>58741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293687</xdr:colOff>
      <xdr:row>1</xdr:row>
      <xdr:rowOff>277813</xdr:rowOff>
    </xdr:from>
    <xdr:to>
      <xdr:col>31</xdr:col>
      <xdr:colOff>404812</xdr:colOff>
      <xdr:row>17</xdr:row>
      <xdr:rowOff>11113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23</xdr:col>
      <xdr:colOff>111125</xdr:colOff>
      <xdr:row>17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25512</xdr:rowOff>
    </xdr:from>
    <xdr:to>
      <xdr:col>10</xdr:col>
      <xdr:colOff>498358</xdr:colOff>
      <xdr:row>7</xdr:row>
      <xdr:rowOff>40822</xdr:rowOff>
    </xdr:to>
    <xdr:sp macro="" textlink="">
      <xdr:nvSpPr>
        <xdr:cNvPr id="2" name="Right Arrow 1"/>
        <xdr:cNvSpPr/>
      </xdr:nvSpPr>
      <xdr:spPr>
        <a:xfrm>
          <a:off x="4705350" y="1625712"/>
          <a:ext cx="4260733" cy="253435"/>
        </a:xfrm>
        <a:prstGeom prst="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5104</xdr:colOff>
      <xdr:row>9</xdr:row>
      <xdr:rowOff>27214</xdr:rowOff>
    </xdr:from>
    <xdr:to>
      <xdr:col>10</xdr:col>
      <xdr:colOff>503463</xdr:colOff>
      <xdr:row>10</xdr:row>
      <xdr:rowOff>39120</xdr:rowOff>
    </xdr:to>
    <xdr:sp macro="" textlink="">
      <xdr:nvSpPr>
        <xdr:cNvPr id="3" name="Right Arrow 2"/>
        <xdr:cNvSpPr/>
      </xdr:nvSpPr>
      <xdr:spPr>
        <a:xfrm>
          <a:off x="4710454" y="2170339"/>
          <a:ext cx="4260734" cy="250031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2295525</xdr:colOff>
      <xdr:row>6</xdr:row>
      <xdr:rowOff>62441</xdr:rowOff>
    </xdr:from>
    <xdr:to>
      <xdr:col>4</xdr:col>
      <xdr:colOff>2560109</xdr:colOff>
      <xdr:row>11</xdr:row>
      <xdr:rowOff>30691</xdr:rowOff>
    </xdr:to>
    <xdr:sp macro="" textlink="">
      <xdr:nvSpPr>
        <xdr:cNvPr id="2" name="Right Brace 1"/>
        <xdr:cNvSpPr/>
      </xdr:nvSpPr>
      <xdr:spPr>
        <a:xfrm>
          <a:off x="7096125" y="1548341"/>
          <a:ext cx="264584" cy="11588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Ex20_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c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IO-P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M_MacAir/Dropbox/Georgetown%20Summer%202012/MPRE%20621%20-%20Lecture%203%20Commercial%20Lease%20and%20Cash%20Flow%20Statement%20Exhib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REIF &amp; S&amp;P"/>
      <sheetName val="REITs &amp; S&amp;P"/>
    </sheetNames>
    <sheetDataSet>
      <sheetData sheetId="0"/>
      <sheetData sheetId="1">
        <row r="11">
          <cell r="D11">
            <v>0.10256580965724643</v>
          </cell>
          <cell r="F11">
            <v>3.9374304347826112</v>
          </cell>
        </row>
        <row r="12">
          <cell r="D12">
            <v>9.9699466842594398E-2</v>
          </cell>
          <cell r="F12">
            <v>3.9434344565217412</v>
          </cell>
        </row>
        <row r="13">
          <cell r="D13">
            <v>9.6926697633896594E-2</v>
          </cell>
          <cell r="F13">
            <v>3.949438478260872</v>
          </cell>
        </row>
        <row r="14">
          <cell r="D14">
            <v>9.4255760498720725E-2</v>
          </cell>
          <cell r="F14">
            <v>3.955442500000002</v>
          </cell>
        </row>
        <row r="15">
          <cell r="D15">
            <v>9.1695554459503378E-2</v>
          </cell>
          <cell r="F15">
            <v>3.9614465217391328</v>
          </cell>
        </row>
        <row r="16">
          <cell r="D16">
            <v>8.9255608650344487E-2</v>
          </cell>
          <cell r="F16">
            <v>3.9674505434782628</v>
          </cell>
        </row>
        <row r="17">
          <cell r="D17">
            <v>8.6946048161577236E-2</v>
          </cell>
          <cell r="F17">
            <v>3.9734545652173923</v>
          </cell>
        </row>
        <row r="18">
          <cell r="D18">
            <v>8.4777529769104062E-2</v>
          </cell>
          <cell r="F18">
            <v>3.9794585869565231</v>
          </cell>
        </row>
        <row r="19">
          <cell r="D19">
            <v>8.2761141026761451E-2</v>
          </cell>
          <cell r="F19">
            <v>3.9854626086956535</v>
          </cell>
        </row>
        <row r="20">
          <cell r="D20">
            <v>8.0908256821018112E-2</v>
          </cell>
          <cell r="F20">
            <v>3.9914666304347839</v>
          </cell>
        </row>
        <row r="21">
          <cell r="D21">
            <v>7.9230349153871005E-2</v>
          </cell>
          <cell r="F21">
            <v>3.9974706521739138</v>
          </cell>
        </row>
        <row r="22">
          <cell r="D22">
            <v>7.7738748894852619E-2</v>
          </cell>
          <cell r="F22">
            <v>4.0034746739130451</v>
          </cell>
        </row>
        <row r="23">
          <cell r="D23">
            <v>7.6444362642995103E-2</v>
          </cell>
          <cell r="F23">
            <v>4.0094786956521746</v>
          </cell>
        </row>
        <row r="24">
          <cell r="D24">
            <v>7.5357353506573591E-2</v>
          </cell>
          <cell r="F24">
            <v>4.015482717391305</v>
          </cell>
        </row>
        <row r="25">
          <cell r="D25">
            <v>7.4486800995879857E-2</v>
          </cell>
          <cell r="F25">
            <v>4.0214867391304354</v>
          </cell>
        </row>
        <row r="26">
          <cell r="D26">
            <v>7.3840361355759068E-2</v>
          </cell>
          <cell r="F26">
            <v>4.0274907608695658</v>
          </cell>
        </row>
        <row r="27">
          <cell r="D27">
            <v>7.3423954232678723E-2</v>
          </cell>
          <cell r="F27">
            <v>4.0334947826086962</v>
          </cell>
        </row>
        <row r="28">
          <cell r="D28">
            <v>7.3241503211226341E-2</v>
          </cell>
          <cell r="F28">
            <v>4.0394988043478257</v>
          </cell>
        </row>
        <row r="29">
          <cell r="D29">
            <v>7.329475545754835E-2</v>
          </cell>
          <cell r="F29">
            <v>4.045502826086957</v>
          </cell>
        </row>
        <row r="30">
          <cell r="D30">
            <v>7.358319923724238E-2</v>
          </cell>
          <cell r="F30">
            <v>4.0515068478260865</v>
          </cell>
        </row>
        <row r="31">
          <cell r="D31">
            <v>7.4104088212849348E-2</v>
          </cell>
          <cell r="F31">
            <v>4.0575108695652169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71">
          <cell r="D171">
            <v>0</v>
          </cell>
          <cell r="E171">
            <v>0.19104004814636055</v>
          </cell>
        </row>
        <row r="172">
          <cell r="D172">
            <v>0.05</v>
          </cell>
          <cell r="E172">
            <v>0.17331256212247201</v>
          </cell>
        </row>
        <row r="173">
          <cell r="D173">
            <v>0.1</v>
          </cell>
          <cell r="E173">
            <v>0.16098670463276857</v>
          </cell>
        </row>
        <row r="174">
          <cell r="D174">
            <v>0.15000000000000002</v>
          </cell>
          <cell r="E174">
            <v>0.15532835618367249</v>
          </cell>
        </row>
        <row r="175">
          <cell r="D175">
            <v>0.2</v>
          </cell>
          <cell r="E175">
            <v>0.14993493952328116</v>
          </cell>
        </row>
        <row r="176">
          <cell r="D176">
            <v>0.25</v>
          </cell>
          <cell r="E176">
            <v>0.14737549187106463</v>
          </cell>
        </row>
        <row r="177">
          <cell r="D177">
            <v>0.3</v>
          </cell>
          <cell r="E177">
            <v>0.14738328611616652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35">
          <cell r="E135">
            <v>5.3792676242975117E-2</v>
          </cell>
        </row>
        <row r="136">
          <cell r="E136">
            <v>6.5681770075035173E-2</v>
          </cell>
        </row>
        <row r="137">
          <cell r="E137">
            <v>7.9037589924664753E-2</v>
          </cell>
        </row>
        <row r="138">
          <cell r="E138">
            <v>9.3672789192370182E-2</v>
          </cell>
        </row>
        <row r="139">
          <cell r="E139">
            <v>0.10935888548657445</v>
          </cell>
        </row>
        <row r="140">
          <cell r="E140">
            <v>0.12586561470778773</v>
          </cell>
        </row>
        <row r="141">
          <cell r="E141">
            <v>0.14298917762938032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F Lecture 3"/>
      <sheetName val="Comparative Lease Analysis"/>
      <sheetName val="Lease Offer #1 Analysis"/>
      <sheetName val="Lease Offer #2 Analysis"/>
      <sheetName val="Lease Offer #3 Analysis"/>
      <sheetName val="Chapter 4 Exhibit A"/>
      <sheetName val="Figure 4.6 on page 47"/>
      <sheetName val="Figure 4.7 on page 48"/>
      <sheetName val="Figure 4.8 on page 49"/>
      <sheetName val="Figures 4.9 &amp; 4.10 on pp. 50-51"/>
      <sheetName val="Figure 4.11 on page 52"/>
      <sheetName val="Figure 4.13 on page 56"/>
      <sheetName val="Figure 4.15 on page 57"/>
      <sheetName val="Figure 4.19 on page 60"/>
    </sheetNames>
    <sheetDataSet>
      <sheetData sheetId="0" refreshError="1"/>
      <sheetData sheetId="1" refreshError="1"/>
      <sheetData sheetId="2">
        <row r="13">
          <cell r="L13" t="str">
            <v>Net</v>
          </cell>
        </row>
        <row r="14">
          <cell r="L14" t="str">
            <v>Gross</v>
          </cell>
        </row>
        <row r="15">
          <cell r="L15" t="str">
            <v>Full Service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H6">
            <v>2010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trefm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nnemanassociates.com/real_estate_finance_textbook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reasury.gov/resource-center/data-chart-center/interest-rates/pages/textview.aspx?data=yiel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zoomScale="160" zoomScaleNormal="160" workbookViewId="0"/>
  </sheetViews>
  <sheetFormatPr defaultColWidth="9" defaultRowHeight="18.75" x14ac:dyDescent="0.3"/>
  <cols>
    <col min="1" max="1" width="5.75" style="2" customWidth="1"/>
    <col min="2" max="16384" width="9" style="2"/>
  </cols>
  <sheetData>
    <row r="1" spans="2:8" ht="14.25" customHeight="1" x14ac:dyDescent="0.3"/>
    <row r="2" spans="2:8" ht="21" customHeight="1" x14ac:dyDescent="0.45">
      <c r="B2" s="121" t="s">
        <v>4</v>
      </c>
      <c r="C2" s="121"/>
      <c r="D2" s="121"/>
      <c r="E2" s="121"/>
      <c r="F2" s="6"/>
      <c r="G2" s="6"/>
      <c r="H2" s="1"/>
    </row>
    <row r="3" spans="2:8" ht="4.5" customHeight="1" x14ac:dyDescent="0.3">
      <c r="B3" s="3"/>
      <c r="C3" s="3"/>
      <c r="D3" s="3"/>
      <c r="E3" s="3"/>
      <c r="F3" s="3"/>
      <c r="G3" s="3"/>
      <c r="H3" s="3"/>
    </row>
    <row r="4" spans="2:8" ht="27.75" customHeight="1" x14ac:dyDescent="0.35">
      <c r="B4" s="122" t="s">
        <v>6</v>
      </c>
      <c r="C4" s="122"/>
      <c r="D4" s="122"/>
      <c r="E4" s="122"/>
      <c r="F4" s="9"/>
      <c r="G4" s="9"/>
      <c r="H4" s="4"/>
    </row>
    <row r="5" spans="2:8" ht="21" x14ac:dyDescent="0.35">
      <c r="B5" s="5"/>
      <c r="C5" s="5"/>
      <c r="D5" s="5"/>
      <c r="E5" s="5"/>
      <c r="F5" s="5"/>
      <c r="G5" s="5"/>
      <c r="H5" s="4"/>
    </row>
    <row r="6" spans="2:8" ht="21" x14ac:dyDescent="0.35">
      <c r="B6" s="5"/>
      <c r="C6" s="5"/>
      <c r="D6" s="5"/>
      <c r="E6" s="5"/>
      <c r="F6" s="5"/>
      <c r="G6" s="5"/>
      <c r="H6" s="4"/>
    </row>
    <row r="7" spans="2:8" ht="21" x14ac:dyDescent="0.35">
      <c r="B7" s="5"/>
      <c r="C7" s="5"/>
      <c r="D7" s="5"/>
      <c r="E7" s="5"/>
      <c r="F7" s="5"/>
      <c r="G7" s="5"/>
      <c r="H7" s="4"/>
    </row>
    <row r="8" spans="2:8" ht="21" x14ac:dyDescent="0.35">
      <c r="B8" s="5"/>
      <c r="C8" s="5"/>
      <c r="D8" s="5"/>
      <c r="E8" s="5"/>
      <c r="F8" s="5"/>
      <c r="G8" s="5"/>
      <c r="H8" s="4"/>
    </row>
    <row r="9" spans="2:8" ht="25.5" customHeight="1" x14ac:dyDescent="0.3">
      <c r="B9" s="120" t="s">
        <v>5</v>
      </c>
      <c r="C9" s="120"/>
      <c r="D9" s="120"/>
      <c r="E9" s="120"/>
      <c r="F9" s="7"/>
    </row>
    <row r="10" spans="2:8" x14ac:dyDescent="0.3">
      <c r="B10" s="123" t="s">
        <v>3</v>
      </c>
      <c r="C10" s="123"/>
      <c r="D10" s="123"/>
      <c r="E10" s="123"/>
      <c r="F10" s="8"/>
      <c r="G10" s="8"/>
    </row>
    <row r="12" spans="2:8" x14ac:dyDescent="0.3">
      <c r="B12" s="124" t="s">
        <v>0</v>
      </c>
      <c r="C12" s="124"/>
      <c r="D12" s="124"/>
      <c r="E12" s="124"/>
    </row>
    <row r="13" spans="2:8" x14ac:dyDescent="0.3">
      <c r="B13" s="10"/>
      <c r="C13" s="10"/>
      <c r="D13" s="10"/>
      <c r="E13" s="10"/>
    </row>
    <row r="14" spans="2:8" x14ac:dyDescent="0.3">
      <c r="B14" s="117" t="s">
        <v>2</v>
      </c>
      <c r="C14" s="118"/>
      <c r="D14" s="118"/>
      <c r="E14" s="119"/>
    </row>
    <row r="15" spans="2:8" x14ac:dyDescent="0.3">
      <c r="B15" s="11"/>
      <c r="C15" s="11"/>
      <c r="D15" s="11"/>
      <c r="E15" s="11"/>
    </row>
    <row r="16" spans="2:8" x14ac:dyDescent="0.3">
      <c r="B16" s="115" t="s">
        <v>1</v>
      </c>
      <c r="C16" s="116"/>
      <c r="D16" s="116"/>
      <c r="E16" s="116"/>
    </row>
  </sheetData>
  <mergeCells count="7">
    <mergeCell ref="B16:E16"/>
    <mergeCell ref="B14:E14"/>
    <mergeCell ref="B9:E9"/>
    <mergeCell ref="B2:E2"/>
    <mergeCell ref="B4:E4"/>
    <mergeCell ref="B10:E10"/>
    <mergeCell ref="B12:E12"/>
  </mergeCells>
  <hyperlinks>
    <hyperlink ref="B16" r:id="rId1"/>
  </hyperlinks>
  <printOptions horizontalCentered="1" verticalCentered="1"/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2"/>
  <sheetViews>
    <sheetView zoomScale="70" zoomScaleNormal="70" workbookViewId="0"/>
  </sheetViews>
  <sheetFormatPr defaultColWidth="10" defaultRowHeight="18.75" outlineLevelRow="1" x14ac:dyDescent="0.3"/>
  <cols>
    <col min="1" max="1" width="6.5" style="13" customWidth="1"/>
    <col min="2" max="2" width="33.875" style="13" customWidth="1"/>
    <col min="3" max="3" width="9.25" style="13" customWidth="1"/>
    <col min="4" max="4" width="16.25" style="13" customWidth="1"/>
    <col min="5" max="5" width="2" style="13" customWidth="1"/>
    <col min="6" max="6" width="16.25" style="13" customWidth="1"/>
    <col min="7" max="7" width="2" style="13" customWidth="1"/>
    <col min="8" max="12" width="11.875" style="13" customWidth="1"/>
    <col min="13" max="13" width="2" style="13" customWidth="1"/>
    <col min="14" max="14" width="54" style="13" customWidth="1"/>
    <col min="15" max="16384" width="10" style="13"/>
  </cols>
  <sheetData>
    <row r="2" spans="2:14" ht="23.25" x14ac:dyDescent="0.35">
      <c r="B2" s="109" t="s">
        <v>82</v>
      </c>
      <c r="C2" s="68"/>
    </row>
    <row r="4" spans="2:14" ht="26.25" x14ac:dyDescent="0.4">
      <c r="B4" s="69" t="s">
        <v>46</v>
      </c>
      <c r="C4" s="69"/>
      <c r="D4" s="69"/>
      <c r="E4" s="69"/>
      <c r="F4" s="69"/>
      <c r="G4" s="69"/>
      <c r="N4" s="70" t="s">
        <v>47</v>
      </c>
    </row>
    <row r="5" spans="2:14" ht="7.5" customHeight="1" x14ac:dyDescent="0.3">
      <c r="H5" s="21"/>
      <c r="J5" s="21"/>
      <c r="K5" s="21"/>
      <c r="L5" s="21"/>
    </row>
    <row r="6" spans="2:14" ht="36" customHeight="1" x14ac:dyDescent="0.3">
      <c r="B6" s="17" t="s">
        <v>48</v>
      </c>
      <c r="C6" s="17"/>
      <c r="D6" s="71" t="s">
        <v>49</v>
      </c>
      <c r="E6" s="71"/>
      <c r="F6" s="72" t="s">
        <v>50</v>
      </c>
      <c r="G6" s="71"/>
      <c r="H6" s="20">
        <v>2013</v>
      </c>
      <c r="I6" s="20">
        <f>H6+1</f>
        <v>2014</v>
      </c>
      <c r="J6" s="20">
        <f>I6+1</f>
        <v>2015</v>
      </c>
      <c r="K6" s="20">
        <f>J6+1</f>
        <v>2016</v>
      </c>
      <c r="L6" s="20">
        <f>K6+1</f>
        <v>2017</v>
      </c>
    </row>
    <row r="7" spans="2:14" ht="4.5" customHeight="1" x14ac:dyDescent="0.3">
      <c r="F7" s="73"/>
      <c r="H7" s="21"/>
      <c r="J7" s="21"/>
      <c r="K7" s="21"/>
      <c r="L7" s="21"/>
    </row>
    <row r="8" spans="2:14" x14ac:dyDescent="0.3">
      <c r="B8" s="14" t="s">
        <v>51</v>
      </c>
      <c r="C8" s="44"/>
      <c r="D8" s="75"/>
      <c r="E8" s="19"/>
      <c r="F8" s="76">
        <f>SUM(H8:L8)</f>
        <v>23790292</v>
      </c>
      <c r="G8" s="19"/>
      <c r="H8" s="77">
        <v>4500000</v>
      </c>
      <c r="I8" s="77">
        <v>4590127</v>
      </c>
      <c r="J8" s="77">
        <v>4816605</v>
      </c>
      <c r="K8" s="77">
        <v>4925280</v>
      </c>
      <c r="L8" s="77">
        <v>4958280</v>
      </c>
    </row>
    <row r="9" spans="2:14" hidden="1" outlineLevel="1" x14ac:dyDescent="0.3">
      <c r="B9" s="112" t="s">
        <v>52</v>
      </c>
      <c r="C9" s="79"/>
      <c r="D9" s="79"/>
      <c r="E9" s="19"/>
      <c r="F9" s="80"/>
      <c r="G9" s="19"/>
      <c r="H9" s="77"/>
      <c r="I9" s="81">
        <f>I8/H8-1</f>
        <v>2.0028222222222114E-2</v>
      </c>
      <c r="J9" s="81">
        <f>J8/I8-1</f>
        <v>4.9340247012773286E-2</v>
      </c>
      <c r="K9" s="81">
        <f>K8/J8-1</f>
        <v>2.2562572600410391E-2</v>
      </c>
      <c r="L9" s="81">
        <f>L8/K8-1</f>
        <v>6.7001266933046644E-3</v>
      </c>
    </row>
    <row r="10" spans="2:14" hidden="1" outlineLevel="1" x14ac:dyDescent="0.3">
      <c r="B10" s="14" t="s">
        <v>53</v>
      </c>
      <c r="C10" s="44"/>
      <c r="D10" s="82"/>
      <c r="E10" s="19"/>
      <c r="F10" s="80"/>
      <c r="G10" s="19"/>
      <c r="H10" s="83">
        <v>0</v>
      </c>
      <c r="I10" s="83">
        <v>0.01</v>
      </c>
      <c r="J10" s="83">
        <v>1.4999999999999999E-2</v>
      </c>
      <c r="K10" s="83">
        <v>0.02</v>
      </c>
      <c r="L10" s="83">
        <v>0.03</v>
      </c>
    </row>
    <row r="11" spans="2:14" collapsed="1" x14ac:dyDescent="0.3">
      <c r="B11" s="14" t="s">
        <v>54</v>
      </c>
      <c r="C11" s="44"/>
      <c r="D11" s="75"/>
      <c r="E11" s="19"/>
      <c r="F11" s="84">
        <f>SUM(H11:L11)</f>
        <v>-365404.34499999997</v>
      </c>
      <c r="G11" s="19"/>
      <c r="H11" s="85">
        <f>-H10*H8</f>
        <v>0</v>
      </c>
      <c r="I11" s="85">
        <f>-I10*I8</f>
        <v>-45901.270000000004</v>
      </c>
      <c r="J11" s="85">
        <f>-J10*J8</f>
        <v>-72249.074999999997</v>
      </c>
      <c r="K11" s="85">
        <f>-K10*K8</f>
        <v>-98505.600000000006</v>
      </c>
      <c r="L11" s="85">
        <f>-L10*L8</f>
        <v>-148748.4</v>
      </c>
    </row>
    <row r="12" spans="2:14" x14ac:dyDescent="0.3">
      <c r="B12" s="14" t="s">
        <v>55</v>
      </c>
      <c r="C12" s="44"/>
      <c r="D12" s="75"/>
      <c r="E12" s="19"/>
      <c r="F12" s="76">
        <f>SUM(H12:L12)</f>
        <v>23424886.655000001</v>
      </c>
      <c r="G12" s="19"/>
      <c r="H12" s="77">
        <f>H8+H11</f>
        <v>4500000</v>
      </c>
      <c r="I12" s="77">
        <f>I8+I11</f>
        <v>4544225.7300000004</v>
      </c>
      <c r="J12" s="77">
        <f>J8+J11</f>
        <v>4744355.9249999998</v>
      </c>
      <c r="K12" s="77">
        <f>K8+K11</f>
        <v>4826774.4000000004</v>
      </c>
      <c r="L12" s="77">
        <f>L8+L11-1</f>
        <v>4809530.5999999996</v>
      </c>
    </row>
    <row r="13" spans="2:14" x14ac:dyDescent="0.3">
      <c r="B13" s="14" t="s">
        <v>56</v>
      </c>
      <c r="C13" s="44"/>
      <c r="D13" s="75"/>
      <c r="E13" s="19"/>
      <c r="F13" s="84">
        <f>SUM(H13:L13)</f>
        <v>355869</v>
      </c>
      <c r="G13" s="19"/>
      <c r="H13" s="85">
        <v>93305</v>
      </c>
      <c r="I13" s="85">
        <v>66210</v>
      </c>
      <c r="J13" s="85">
        <v>66926</v>
      </c>
      <c r="K13" s="85">
        <v>64003</v>
      </c>
      <c r="L13" s="85">
        <v>65425</v>
      </c>
    </row>
    <row r="14" spans="2:14" x14ac:dyDescent="0.3">
      <c r="B14" s="14" t="s">
        <v>57</v>
      </c>
      <c r="C14" s="44"/>
      <c r="D14" s="75"/>
      <c r="E14" s="19"/>
      <c r="F14" s="76">
        <f>SUM(H14:L14)</f>
        <v>23780755.655000001</v>
      </c>
      <c r="G14" s="19"/>
      <c r="H14" s="77">
        <f>H12+H13</f>
        <v>4593305</v>
      </c>
      <c r="I14" s="77">
        <f>I12+I13</f>
        <v>4610435.7300000004</v>
      </c>
      <c r="J14" s="77">
        <f>J12+J13</f>
        <v>4811281.9249999998</v>
      </c>
      <c r="K14" s="77">
        <f>K12+K13</f>
        <v>4890777.4000000004</v>
      </c>
      <c r="L14" s="77">
        <f>L12+L13</f>
        <v>4874955.5999999996</v>
      </c>
    </row>
    <row r="15" spans="2:14" x14ac:dyDescent="0.3">
      <c r="B15" s="19" t="s">
        <v>58</v>
      </c>
      <c r="C15" s="19"/>
      <c r="D15" s="19"/>
      <c r="E15" s="19"/>
      <c r="F15" s="74"/>
      <c r="G15" s="19"/>
      <c r="H15" s="77"/>
      <c r="I15" s="81">
        <f>I16/H16-1</f>
        <v>-1.145344973145801E-2</v>
      </c>
      <c r="J15" s="81">
        <f t="shared" ref="J15:L15" si="0">J16/I16-1</f>
        <v>-4.55882453147749E-2</v>
      </c>
      <c r="K15" s="81">
        <f t="shared" si="0"/>
        <v>-1.0235699530695253E-2</v>
      </c>
      <c r="L15" s="81">
        <f t="shared" si="0"/>
        <v>-9.3776073287728856E-2</v>
      </c>
    </row>
    <row r="16" spans="2:14" x14ac:dyDescent="0.3">
      <c r="B16" s="110" t="s">
        <v>59</v>
      </c>
      <c r="C16" s="44"/>
      <c r="D16" s="75"/>
      <c r="E16" s="19"/>
      <c r="F16" s="76">
        <f t="shared" ref="F16:F21" si="1">SUM(H16:L16)</f>
        <v>2098620</v>
      </c>
      <c r="G16" s="19"/>
      <c r="H16" s="111">
        <v>445368</v>
      </c>
      <c r="I16" s="111">
        <v>440267</v>
      </c>
      <c r="J16" s="111">
        <v>420196</v>
      </c>
      <c r="K16" s="111">
        <v>415895</v>
      </c>
      <c r="L16" s="111">
        <v>376894</v>
      </c>
      <c r="N16" s="13" t="s">
        <v>60</v>
      </c>
    </row>
    <row r="17" spans="2:14" x14ac:dyDescent="0.3">
      <c r="B17" s="110" t="s">
        <v>61</v>
      </c>
      <c r="C17" s="44"/>
      <c r="D17" s="75"/>
      <c r="E17" s="19"/>
      <c r="F17" s="76">
        <f t="shared" si="1"/>
        <v>1788486</v>
      </c>
      <c r="G17" s="19"/>
      <c r="H17" s="111">
        <v>390428</v>
      </c>
      <c r="I17" s="111">
        <v>370123</v>
      </c>
      <c r="J17" s="111">
        <v>351126</v>
      </c>
      <c r="K17" s="111">
        <v>346681</v>
      </c>
      <c r="L17" s="111">
        <v>330128</v>
      </c>
      <c r="N17" s="13" t="s">
        <v>60</v>
      </c>
    </row>
    <row r="18" spans="2:14" x14ac:dyDescent="0.3">
      <c r="B18" s="13" t="s">
        <v>62</v>
      </c>
      <c r="D18" s="75"/>
      <c r="E18" s="19"/>
      <c r="F18" s="84">
        <f t="shared" si="1"/>
        <v>115823.49787142318</v>
      </c>
      <c r="G18" s="19"/>
      <c r="H18" s="85">
        <v>24580</v>
      </c>
      <c r="I18" s="85">
        <f>H18*(1+I15)</f>
        <v>24298.474205600764</v>
      </c>
      <c r="J18" s="85">
        <f>I18*(1+J15)</f>
        <v>23190.749402741105</v>
      </c>
      <c r="K18" s="85">
        <f>J18*(1+K15)</f>
        <v>22953.375859962998</v>
      </c>
      <c r="L18" s="85">
        <f>K18*(1+L15)</f>
        <v>20800.898403118321</v>
      </c>
    </row>
    <row r="19" spans="2:14" x14ac:dyDescent="0.3">
      <c r="B19" s="13" t="s">
        <v>63</v>
      </c>
      <c r="D19" s="75"/>
      <c r="E19" s="19"/>
      <c r="F19" s="76">
        <f t="shared" si="1"/>
        <v>27783685.152871422</v>
      </c>
      <c r="G19" s="19"/>
      <c r="H19" s="77">
        <f>H14+H16+H17+H18</f>
        <v>5453681</v>
      </c>
      <c r="I19" s="77">
        <f>I14+I16+I17+I18</f>
        <v>5445124.2042056015</v>
      </c>
      <c r="J19" s="77">
        <f>J14+J16+J17+J18</f>
        <v>5605794.6744027408</v>
      </c>
      <c r="K19" s="77">
        <f>K14+K16+K17+K18</f>
        <v>5676306.7758599631</v>
      </c>
      <c r="L19" s="77">
        <f>L14+L16+L17+L18</f>
        <v>5602778.498403118</v>
      </c>
    </row>
    <row r="20" spans="2:14" ht="21.75" x14ac:dyDescent="0.3">
      <c r="B20" s="14" t="s">
        <v>64</v>
      </c>
      <c r="C20" s="86">
        <v>0.01</v>
      </c>
      <c r="D20" s="75"/>
      <c r="E20" s="19"/>
      <c r="F20" s="76">
        <f t="shared" si="1"/>
        <v>-237902.91999999998</v>
      </c>
      <c r="G20" s="19"/>
      <c r="H20" s="77">
        <f>$C$20*-H8</f>
        <v>-45000</v>
      </c>
      <c r="I20" s="77">
        <f>$C$20*-I8</f>
        <v>-45901.270000000004</v>
      </c>
      <c r="J20" s="77">
        <f>$C$20*-J8</f>
        <v>-48166.05</v>
      </c>
      <c r="K20" s="77">
        <f>$C$20*-K8</f>
        <v>-49252.800000000003</v>
      </c>
      <c r="L20" s="77">
        <f>$C$20*-L8</f>
        <v>-49582.8</v>
      </c>
      <c r="N20" s="13" t="s">
        <v>65</v>
      </c>
    </row>
    <row r="21" spans="2:14" x14ac:dyDescent="0.3">
      <c r="B21" s="87" t="s">
        <v>87</v>
      </c>
      <c r="C21" s="87"/>
      <c r="D21" s="75"/>
      <c r="E21" s="19"/>
      <c r="F21" s="76">
        <f t="shared" si="1"/>
        <v>27545782.232871428</v>
      </c>
      <c r="G21" s="19"/>
      <c r="H21" s="88">
        <f>SUM(H19:H20)</f>
        <v>5408681</v>
      </c>
      <c r="I21" s="88">
        <f>SUM(I19:I20)</f>
        <v>5399222.9342056019</v>
      </c>
      <c r="J21" s="88">
        <f>SUM(J19:J20)</f>
        <v>5557628.624402741</v>
      </c>
      <c r="K21" s="88">
        <f>SUM(K19:K20)</f>
        <v>5627053.9758599633</v>
      </c>
      <c r="L21" s="88">
        <f>SUM(L19:L20)</f>
        <v>5553195.6984031182</v>
      </c>
    </row>
    <row r="22" spans="2:14" hidden="1" outlineLevel="1" x14ac:dyDescent="0.3">
      <c r="D22" s="82"/>
      <c r="E22" s="19"/>
      <c r="F22" s="73"/>
      <c r="G22" s="19"/>
      <c r="H22" s="83">
        <v>0</v>
      </c>
      <c r="I22" s="83">
        <v>0.04</v>
      </c>
      <c r="J22" s="83">
        <v>0.04</v>
      </c>
      <c r="K22" s="83">
        <v>0.04</v>
      </c>
      <c r="L22" s="83">
        <v>0.04</v>
      </c>
    </row>
    <row r="23" spans="2:14" ht="30" customHeight="1" collapsed="1" x14ac:dyDescent="0.3">
      <c r="B23" s="17" t="s">
        <v>66</v>
      </c>
      <c r="C23" s="17"/>
      <c r="N23" s="70"/>
    </row>
    <row r="24" spans="2:14" ht="4.5" customHeight="1" x14ac:dyDescent="0.3">
      <c r="E24" s="19"/>
      <c r="F24" s="73"/>
      <c r="G24" s="19"/>
      <c r="H24" s="77"/>
      <c r="I24" s="77"/>
      <c r="J24" s="77"/>
      <c r="K24" s="77"/>
      <c r="L24" s="77"/>
    </row>
    <row r="25" spans="2:14" x14ac:dyDescent="0.3">
      <c r="B25" s="19" t="s">
        <v>67</v>
      </c>
      <c r="C25" s="19"/>
      <c r="D25" s="19"/>
      <c r="E25" s="19"/>
      <c r="F25" s="74"/>
      <c r="G25" s="19"/>
      <c r="H25" s="77"/>
      <c r="I25" s="77"/>
      <c r="J25" s="77"/>
      <c r="K25" s="77"/>
      <c r="L25" s="77"/>
    </row>
    <row r="26" spans="2:14" x14ac:dyDescent="0.3">
      <c r="B26" s="44" t="s">
        <v>68</v>
      </c>
      <c r="C26" s="44"/>
      <c r="D26" s="75"/>
      <c r="E26" s="19"/>
      <c r="F26" s="76">
        <f t="shared" ref="F26:F42" si="2">SUM(H26:L26)</f>
        <v>-2412256.7459020801</v>
      </c>
      <c r="G26" s="19"/>
      <c r="H26" s="77">
        <v>-445368</v>
      </c>
      <c r="I26" s="77">
        <f>H26*(1+I22)</f>
        <v>-463182.72000000003</v>
      </c>
      <c r="J26" s="77">
        <f>I26*(1+J22)</f>
        <v>-481710.02880000003</v>
      </c>
      <c r="K26" s="77">
        <f>J26*(1+K22)</f>
        <v>-500978.42995200003</v>
      </c>
      <c r="L26" s="77">
        <f>K26*(1+L22)</f>
        <v>-521017.56715008005</v>
      </c>
    </row>
    <row r="27" spans="2:14" x14ac:dyDescent="0.3">
      <c r="B27" s="44" t="s">
        <v>69</v>
      </c>
      <c r="C27" s="44"/>
      <c r="D27" s="75"/>
      <c r="E27" s="19"/>
      <c r="F27" s="76">
        <f t="shared" si="2"/>
        <v>-2114683.98445568</v>
      </c>
      <c r="G27" s="19"/>
      <c r="H27" s="77">
        <v>-390428</v>
      </c>
      <c r="I27" s="77">
        <f>H27*(1+I22)</f>
        <v>-406045.12</v>
      </c>
      <c r="J27" s="77">
        <f>I27*(1+J22)</f>
        <v>-422286.92480000004</v>
      </c>
      <c r="K27" s="77">
        <f>J27*(1+K22)</f>
        <v>-439178.40179200005</v>
      </c>
      <c r="L27" s="77">
        <f>K27*(1+L22)</f>
        <v>-456745.53786368005</v>
      </c>
    </row>
    <row r="28" spans="2:14" x14ac:dyDescent="0.3">
      <c r="B28" s="19" t="s">
        <v>70</v>
      </c>
      <c r="C28" s="19"/>
      <c r="D28" s="19"/>
      <c r="E28" s="19"/>
      <c r="F28" s="76"/>
      <c r="G28" s="19"/>
    </row>
    <row r="29" spans="2:14" x14ac:dyDescent="0.3">
      <c r="B29" s="44" t="s">
        <v>71</v>
      </c>
      <c r="C29" s="44"/>
      <c r="D29" s="75"/>
      <c r="E29" s="19"/>
      <c r="F29" s="76">
        <f t="shared" si="2"/>
        <v>-300865.88556288008</v>
      </c>
      <c r="G29" s="19"/>
      <c r="H29" s="77">
        <v>-55548</v>
      </c>
      <c r="I29" s="77">
        <f>H29*(1+I22)</f>
        <v>-57769.920000000006</v>
      </c>
      <c r="J29" s="77">
        <f>I29*(1+J22)</f>
        <v>-60080.716800000009</v>
      </c>
      <c r="K29" s="77">
        <f>J29*(1+K22)</f>
        <v>-62483.945472000014</v>
      </c>
      <c r="L29" s="77">
        <f>K29*(1+L22)</f>
        <v>-64983.303290880016</v>
      </c>
    </row>
    <row r="30" spans="2:14" x14ac:dyDescent="0.3">
      <c r="B30" s="44" t="s">
        <v>72</v>
      </c>
      <c r="C30" s="44"/>
      <c r="D30" s="75"/>
      <c r="E30" s="19"/>
      <c r="F30" s="76">
        <f t="shared" si="2"/>
        <v>-569331.32957184</v>
      </c>
      <c r="G30" s="19"/>
      <c r="H30" s="77">
        <v>-105114</v>
      </c>
      <c r="I30" s="77">
        <f>H30*(1+I22)</f>
        <v>-109318.56</v>
      </c>
      <c r="J30" s="77">
        <f>I30*(1+J22)</f>
        <v>-113691.3024</v>
      </c>
      <c r="K30" s="77">
        <f>J30*(1+K22)</f>
        <v>-118238.95449600001</v>
      </c>
      <c r="L30" s="77">
        <f>K30*(1+L22)</f>
        <v>-122968.51267584001</v>
      </c>
    </row>
    <row r="31" spans="2:14" x14ac:dyDescent="0.3">
      <c r="B31" s="44" t="s">
        <v>73</v>
      </c>
      <c r="C31" s="44"/>
      <c r="D31" s="75"/>
      <c r="E31" s="19"/>
      <c r="F31" s="84">
        <f t="shared" si="2"/>
        <v>-452696.23956479999</v>
      </c>
      <c r="G31" s="19"/>
      <c r="H31" s="85">
        <v>-83580</v>
      </c>
      <c r="I31" s="85">
        <f>H31*(1+I22)</f>
        <v>-86923.199999999997</v>
      </c>
      <c r="J31" s="85">
        <f>I31*(1+J22)</f>
        <v>-90400.127999999997</v>
      </c>
      <c r="K31" s="85">
        <f>J31*(1+K22)</f>
        <v>-94016.133119999999</v>
      </c>
      <c r="L31" s="85">
        <f>K31*(1+L22)</f>
        <v>-97776.778444800002</v>
      </c>
    </row>
    <row r="32" spans="2:14" x14ac:dyDescent="0.3">
      <c r="B32" s="17" t="s">
        <v>74</v>
      </c>
      <c r="C32" s="17"/>
      <c r="D32" s="75"/>
      <c r="E32" s="19"/>
      <c r="F32" s="76">
        <f t="shared" si="2"/>
        <v>-5849834.1850572806</v>
      </c>
      <c r="G32" s="19"/>
      <c r="H32" s="89">
        <f>SUM(H26:H27,H29:H31)</f>
        <v>-1080038</v>
      </c>
      <c r="I32" s="89">
        <f>SUM(I26:I27,I29:I31)</f>
        <v>-1123239.52</v>
      </c>
      <c r="J32" s="89">
        <f>SUM(J26:J27,J29:J31)</f>
        <v>-1168169.1008000001</v>
      </c>
      <c r="K32" s="89">
        <f>SUM(K26:K27,K29:K31)</f>
        <v>-1214895.8648320001</v>
      </c>
      <c r="L32" s="89">
        <f>SUM(L26:L27,L29:L31)</f>
        <v>-1263491.6994252801</v>
      </c>
    </row>
    <row r="33" spans="2:14" x14ac:dyDescent="0.3">
      <c r="E33" s="19"/>
      <c r="F33" s="76"/>
      <c r="G33" s="19"/>
      <c r="H33" s="77"/>
      <c r="I33" s="77"/>
      <c r="J33" s="77"/>
      <c r="K33" s="77"/>
      <c r="L33" s="77"/>
    </row>
    <row r="34" spans="2:14" x14ac:dyDescent="0.3">
      <c r="B34" s="87" t="s">
        <v>85</v>
      </c>
      <c r="C34" s="87"/>
      <c r="D34" s="75"/>
      <c r="E34" s="19"/>
      <c r="F34" s="76">
        <f t="shared" si="2"/>
        <v>21695948.047814146</v>
      </c>
      <c r="G34" s="19"/>
      <c r="H34" s="88">
        <f>H21+H32</f>
        <v>4328643</v>
      </c>
      <c r="I34" s="88">
        <f>I21+I32</f>
        <v>4275983.4142056014</v>
      </c>
      <c r="J34" s="88">
        <f>J21+J32</f>
        <v>4389459.5236027408</v>
      </c>
      <c r="K34" s="88">
        <f>K21+K32</f>
        <v>4412158.1110279635</v>
      </c>
      <c r="L34" s="88">
        <f>L21+L32</f>
        <v>4289703.9989778381</v>
      </c>
    </row>
    <row r="35" spans="2:14" hidden="1" outlineLevel="1" x14ac:dyDescent="0.3">
      <c r="E35" s="19"/>
      <c r="F35" s="76"/>
      <c r="G35" s="19"/>
      <c r="H35" s="77"/>
      <c r="I35" s="77"/>
      <c r="J35" s="77"/>
      <c r="K35" s="77"/>
      <c r="L35" s="77"/>
    </row>
    <row r="36" spans="2:14" ht="29.25" customHeight="1" collapsed="1" x14ac:dyDescent="0.3">
      <c r="B36" s="17" t="s">
        <v>75</v>
      </c>
      <c r="C36" s="17"/>
      <c r="D36" s="17"/>
      <c r="E36" s="17"/>
      <c r="F36" s="76"/>
      <c r="G36" s="17"/>
      <c r="H36" s="77"/>
      <c r="I36" s="77"/>
      <c r="J36" s="77"/>
      <c r="K36" s="77"/>
      <c r="L36" s="77"/>
    </row>
    <row r="37" spans="2:14" ht="4.5" customHeight="1" x14ac:dyDescent="0.3">
      <c r="E37" s="17"/>
      <c r="F37" s="76"/>
      <c r="G37" s="17"/>
      <c r="H37" s="77"/>
      <c r="I37" s="77"/>
      <c r="J37" s="77"/>
      <c r="K37" s="77"/>
      <c r="L37" s="77"/>
    </row>
    <row r="38" spans="2:14" x14ac:dyDescent="0.3">
      <c r="B38" s="13" t="s">
        <v>76</v>
      </c>
      <c r="D38" s="75"/>
      <c r="E38" s="17"/>
      <c r="F38" s="76">
        <f t="shared" si="2"/>
        <v>-311299</v>
      </c>
      <c r="G38" s="17"/>
      <c r="H38" s="77">
        <v>-36200</v>
      </c>
      <c r="I38" s="77">
        <v>-57629</v>
      </c>
      <c r="J38" s="77">
        <v>-152145</v>
      </c>
      <c r="K38" s="77">
        <v>-46696</v>
      </c>
      <c r="L38" s="77">
        <v>-18629</v>
      </c>
    </row>
    <row r="39" spans="2:14" x14ac:dyDescent="0.3">
      <c r="B39" s="13" t="s">
        <v>77</v>
      </c>
      <c r="D39" s="75"/>
      <c r="E39" s="17"/>
      <c r="F39" s="76">
        <f t="shared" si="2"/>
        <v>-205810</v>
      </c>
      <c r="G39" s="17"/>
      <c r="H39" s="77">
        <v>-12200</v>
      </c>
      <c r="I39" s="77">
        <v>-41722</v>
      </c>
      <c r="J39" s="77">
        <v>-107561</v>
      </c>
      <c r="K39" s="77">
        <v>-25567</v>
      </c>
      <c r="L39" s="77">
        <v>-18760</v>
      </c>
    </row>
    <row r="40" spans="2:14" x14ac:dyDescent="0.3">
      <c r="B40" s="13" t="s">
        <v>84</v>
      </c>
      <c r="D40" s="75"/>
      <c r="E40" s="17"/>
      <c r="F40" s="76">
        <f t="shared" si="2"/>
        <v>-653806</v>
      </c>
      <c r="G40" s="17"/>
      <c r="H40" s="77">
        <v>-103400</v>
      </c>
      <c r="I40" s="77">
        <v>-323565</v>
      </c>
      <c r="J40" s="77">
        <v>-190919</v>
      </c>
      <c r="K40" s="77">
        <v>-24947</v>
      </c>
      <c r="L40" s="77">
        <v>-10975</v>
      </c>
    </row>
    <row r="41" spans="2:14" outlineLevel="1" x14ac:dyDescent="0.3">
      <c r="B41" s="78"/>
      <c r="E41" s="17"/>
      <c r="F41" s="76"/>
      <c r="G41" s="17"/>
      <c r="H41" s="81"/>
      <c r="I41" s="81"/>
      <c r="J41" s="81"/>
      <c r="K41" s="81"/>
      <c r="L41" s="81"/>
    </row>
    <row r="42" spans="2:14" x14ac:dyDescent="0.3">
      <c r="B42" s="87" t="s">
        <v>86</v>
      </c>
      <c r="C42" s="87"/>
      <c r="D42" s="75"/>
      <c r="E42" s="17"/>
      <c r="F42" s="76">
        <f t="shared" si="2"/>
        <v>20525033.047814146</v>
      </c>
      <c r="G42" s="17"/>
      <c r="H42" s="88">
        <f>H34+H38+H39+H40</f>
        <v>4176843</v>
      </c>
      <c r="I42" s="88">
        <f>I34+I38+I39+I40</f>
        <v>3853067.4142056014</v>
      </c>
      <c r="J42" s="88">
        <f>J34+J38+J39+J40</f>
        <v>3938834.5236027408</v>
      </c>
      <c r="K42" s="88">
        <f>K34+K38+K39+K40</f>
        <v>4314948.1110279635</v>
      </c>
      <c r="L42" s="88">
        <f>L34+L38+L39+L40</f>
        <v>4241339.9989778381</v>
      </c>
      <c r="N42" s="17" t="s">
        <v>78</v>
      </c>
    </row>
    <row r="43" spans="2:14" x14ac:dyDescent="0.3">
      <c r="E43" s="17"/>
      <c r="G43" s="17"/>
      <c r="H43" s="77"/>
      <c r="I43" s="77"/>
      <c r="J43" s="77"/>
      <c r="K43" s="77"/>
      <c r="L43" s="77"/>
      <c r="N43" s="17" t="s">
        <v>83</v>
      </c>
    </row>
    <row r="44" spans="2:14" ht="26.25" x14ac:dyDescent="0.4">
      <c r="B44" s="113" t="s">
        <v>88</v>
      </c>
      <c r="C44" s="90"/>
      <c r="E44" s="17"/>
      <c r="G44" s="17"/>
    </row>
    <row r="45" spans="2:14" x14ac:dyDescent="0.3">
      <c r="B45" s="91"/>
      <c r="C45" s="91"/>
    </row>
    <row r="48" spans="2:14" x14ac:dyDescent="0.3">
      <c r="B48" s="17" t="s">
        <v>79</v>
      </c>
      <c r="C48" s="17"/>
    </row>
    <row r="49" spans="2:12" x14ac:dyDescent="0.3">
      <c r="B49" s="92" t="s">
        <v>54</v>
      </c>
      <c r="C49" s="93"/>
      <c r="D49" s="94"/>
      <c r="E49" s="93"/>
      <c r="F49" s="93"/>
      <c r="G49" s="93"/>
      <c r="H49" s="95">
        <f>-H11</f>
        <v>0</v>
      </c>
      <c r="I49" s="95">
        <f>-I11</f>
        <v>45901.270000000004</v>
      </c>
      <c r="J49" s="95">
        <f>-J11</f>
        <v>72249.074999999997</v>
      </c>
      <c r="K49" s="95">
        <f>-K11</f>
        <v>98505.600000000006</v>
      </c>
      <c r="L49" s="96">
        <f>-L11</f>
        <v>148748.4</v>
      </c>
    </row>
    <row r="50" spans="2:12" x14ac:dyDescent="0.3">
      <c r="B50" s="97"/>
      <c r="C50" s="18"/>
      <c r="D50" s="18"/>
      <c r="E50" s="18"/>
      <c r="F50" s="18"/>
      <c r="G50" s="18"/>
      <c r="H50" s="18"/>
      <c r="I50" s="18"/>
      <c r="J50" s="18"/>
      <c r="K50" s="18"/>
      <c r="L50" s="98"/>
    </row>
    <row r="51" spans="2:12" x14ac:dyDescent="0.3">
      <c r="B51" s="97" t="str">
        <f>B26</f>
        <v>Common Area Maintenance</v>
      </c>
      <c r="C51" s="18"/>
      <c r="D51" s="99"/>
      <c r="E51" s="18"/>
      <c r="F51" s="18"/>
      <c r="G51" s="18"/>
      <c r="H51" s="100">
        <f t="shared" ref="H51:L52" si="3">-H26</f>
        <v>445368</v>
      </c>
      <c r="I51" s="100">
        <f t="shared" si="3"/>
        <v>463182.72000000003</v>
      </c>
      <c r="J51" s="100">
        <f t="shared" si="3"/>
        <v>481710.02880000003</v>
      </c>
      <c r="K51" s="100">
        <f t="shared" si="3"/>
        <v>500978.42995200003</v>
      </c>
      <c r="L51" s="101">
        <f t="shared" si="3"/>
        <v>521017.56715008005</v>
      </c>
    </row>
    <row r="52" spans="2:12" x14ac:dyDescent="0.3">
      <c r="B52" s="97" t="str">
        <f>B27</f>
        <v>Property Taxes</v>
      </c>
      <c r="C52" s="18"/>
      <c r="D52" s="99"/>
      <c r="E52" s="18"/>
      <c r="F52" s="18"/>
      <c r="G52" s="18"/>
      <c r="H52" s="102">
        <f t="shared" si="3"/>
        <v>390428</v>
      </c>
      <c r="I52" s="102">
        <f t="shared" si="3"/>
        <v>406045.12</v>
      </c>
      <c r="J52" s="102">
        <f t="shared" si="3"/>
        <v>422286.92480000004</v>
      </c>
      <c r="K52" s="102">
        <f t="shared" si="3"/>
        <v>439178.40179200005</v>
      </c>
      <c r="L52" s="103">
        <f t="shared" si="3"/>
        <v>456745.53786368005</v>
      </c>
    </row>
    <row r="53" spans="2:12" x14ac:dyDescent="0.3">
      <c r="B53" s="97"/>
      <c r="C53" s="18"/>
      <c r="D53" s="18"/>
      <c r="E53" s="18"/>
      <c r="F53" s="18"/>
      <c r="G53" s="18"/>
      <c r="H53" s="100">
        <f>SUM(H51:H52)</f>
        <v>835796</v>
      </c>
      <c r="I53" s="100">
        <f t="shared" ref="I53:L53" si="4">SUM(I51:I52)</f>
        <v>869227.84000000008</v>
      </c>
      <c r="J53" s="100">
        <f t="shared" si="4"/>
        <v>903996.95360000012</v>
      </c>
      <c r="K53" s="100">
        <f t="shared" si="4"/>
        <v>940156.83174400008</v>
      </c>
      <c r="L53" s="101">
        <f t="shared" si="4"/>
        <v>977763.10501376004</v>
      </c>
    </row>
    <row r="54" spans="2:12" x14ac:dyDescent="0.3">
      <c r="B54" s="97" t="s">
        <v>80</v>
      </c>
      <c r="C54" s="18"/>
      <c r="D54" s="18"/>
      <c r="E54" s="18"/>
      <c r="F54" s="18"/>
      <c r="G54" s="18"/>
      <c r="H54" s="18"/>
      <c r="I54" s="18"/>
      <c r="J54" s="18"/>
      <c r="K54" s="18"/>
      <c r="L54" s="98"/>
    </row>
    <row r="55" spans="2:12" x14ac:dyDescent="0.3">
      <c r="B55" s="104" t="s">
        <v>68</v>
      </c>
      <c r="C55" s="18"/>
      <c r="D55" s="18"/>
      <c r="E55" s="18"/>
      <c r="F55" s="18"/>
      <c r="G55" s="18"/>
      <c r="H55" s="100">
        <f t="shared" ref="H55:L56" si="5">H16</f>
        <v>445368</v>
      </c>
      <c r="I55" s="100">
        <f t="shared" si="5"/>
        <v>440267</v>
      </c>
      <c r="J55" s="100">
        <f t="shared" si="5"/>
        <v>420196</v>
      </c>
      <c r="K55" s="100">
        <f t="shared" si="5"/>
        <v>415895</v>
      </c>
      <c r="L55" s="101">
        <f t="shared" si="5"/>
        <v>376894</v>
      </c>
    </row>
    <row r="56" spans="2:12" x14ac:dyDescent="0.3">
      <c r="B56" s="104" t="s">
        <v>69</v>
      </c>
      <c r="C56" s="18"/>
      <c r="D56" s="18"/>
      <c r="E56" s="18"/>
      <c r="F56" s="18"/>
      <c r="G56" s="18"/>
      <c r="H56" s="102">
        <f t="shared" si="5"/>
        <v>390428</v>
      </c>
      <c r="I56" s="102">
        <f t="shared" si="5"/>
        <v>370123</v>
      </c>
      <c r="J56" s="102">
        <f t="shared" si="5"/>
        <v>351126</v>
      </c>
      <c r="K56" s="102">
        <f t="shared" si="5"/>
        <v>346681</v>
      </c>
      <c r="L56" s="103">
        <f t="shared" si="5"/>
        <v>330128</v>
      </c>
    </row>
    <row r="57" spans="2:12" x14ac:dyDescent="0.3">
      <c r="B57" s="97" t="s">
        <v>81</v>
      </c>
      <c r="C57" s="18"/>
      <c r="D57" s="18"/>
      <c r="E57" s="18"/>
      <c r="F57" s="18"/>
      <c r="G57" s="18"/>
      <c r="H57" s="100">
        <f>SUM(H55:H56)</f>
        <v>835796</v>
      </c>
      <c r="I57" s="100">
        <f t="shared" ref="I57:L57" si="6">SUM(I55:I56)</f>
        <v>810390</v>
      </c>
      <c r="J57" s="100">
        <f t="shared" si="6"/>
        <v>771322</v>
      </c>
      <c r="K57" s="100">
        <f t="shared" si="6"/>
        <v>762576</v>
      </c>
      <c r="L57" s="101">
        <f t="shared" si="6"/>
        <v>707022</v>
      </c>
    </row>
    <row r="58" spans="2:12" x14ac:dyDescent="0.3">
      <c r="B58" s="97"/>
      <c r="C58" s="18"/>
      <c r="D58" s="18"/>
      <c r="E58" s="18"/>
      <c r="F58" s="18"/>
      <c r="G58" s="18"/>
      <c r="H58" s="18"/>
      <c r="I58" s="18"/>
      <c r="J58" s="18"/>
      <c r="K58" s="18"/>
      <c r="L58" s="98"/>
    </row>
    <row r="59" spans="2:12" x14ac:dyDescent="0.3">
      <c r="B59" s="97" t="str">
        <f>B29</f>
        <v>Insurance</v>
      </c>
      <c r="C59" s="18"/>
      <c r="D59" s="99"/>
      <c r="E59" s="18"/>
      <c r="F59" s="18"/>
      <c r="G59" s="18"/>
      <c r="H59" s="100">
        <f t="shared" ref="H59:L61" si="7">-H29</f>
        <v>55548</v>
      </c>
      <c r="I59" s="100">
        <f t="shared" si="7"/>
        <v>57769.920000000006</v>
      </c>
      <c r="J59" s="100">
        <f t="shared" si="7"/>
        <v>60080.716800000009</v>
      </c>
      <c r="K59" s="100">
        <f t="shared" si="7"/>
        <v>62483.945472000014</v>
      </c>
      <c r="L59" s="101">
        <f t="shared" si="7"/>
        <v>64983.303290880016</v>
      </c>
    </row>
    <row r="60" spans="2:12" x14ac:dyDescent="0.3">
      <c r="B60" s="97" t="str">
        <f>B30</f>
        <v>Utilities</v>
      </c>
      <c r="C60" s="18"/>
      <c r="D60" s="99"/>
      <c r="E60" s="18"/>
      <c r="F60" s="18"/>
      <c r="G60" s="18"/>
      <c r="H60" s="100">
        <f t="shared" si="7"/>
        <v>105114</v>
      </c>
      <c r="I60" s="100">
        <f t="shared" si="7"/>
        <v>109318.56</v>
      </c>
      <c r="J60" s="100">
        <f t="shared" si="7"/>
        <v>113691.3024</v>
      </c>
      <c r="K60" s="100">
        <f t="shared" si="7"/>
        <v>118238.95449600001</v>
      </c>
      <c r="L60" s="101">
        <f t="shared" si="7"/>
        <v>122968.51267584001</v>
      </c>
    </row>
    <row r="61" spans="2:12" x14ac:dyDescent="0.3">
      <c r="B61" s="97" t="str">
        <f>B31</f>
        <v>Management</v>
      </c>
      <c r="C61" s="18"/>
      <c r="D61" s="99"/>
      <c r="E61" s="18"/>
      <c r="F61" s="18"/>
      <c r="G61" s="18"/>
      <c r="H61" s="100">
        <f t="shared" si="7"/>
        <v>83580</v>
      </c>
      <c r="I61" s="100">
        <f t="shared" si="7"/>
        <v>86923.199999999997</v>
      </c>
      <c r="J61" s="100">
        <f t="shared" si="7"/>
        <v>90400.127999999997</v>
      </c>
      <c r="K61" s="100">
        <f t="shared" si="7"/>
        <v>94016.133119999999</v>
      </c>
      <c r="L61" s="101">
        <f t="shared" si="7"/>
        <v>97776.778444800002</v>
      </c>
    </row>
    <row r="62" spans="2:12" x14ac:dyDescent="0.3">
      <c r="B62" s="97"/>
      <c r="C62" s="18"/>
      <c r="D62" s="18"/>
      <c r="E62" s="18"/>
      <c r="F62" s="18"/>
      <c r="G62" s="18"/>
      <c r="H62" s="18"/>
      <c r="I62" s="18"/>
      <c r="J62" s="18"/>
      <c r="K62" s="18"/>
      <c r="L62" s="98"/>
    </row>
    <row r="63" spans="2:12" x14ac:dyDescent="0.3">
      <c r="B63" s="97" t="str">
        <f>B32</f>
        <v>Total Operating Expenses</v>
      </c>
      <c r="C63" s="18"/>
      <c r="D63" s="99"/>
      <c r="E63" s="18"/>
      <c r="F63" s="18"/>
      <c r="G63" s="18"/>
      <c r="H63" s="100">
        <f>-H32</f>
        <v>1080038</v>
      </c>
      <c r="I63" s="100">
        <f>-I32</f>
        <v>1123239.52</v>
      </c>
      <c r="J63" s="100">
        <f>-J32</f>
        <v>1168169.1008000001</v>
      </c>
      <c r="K63" s="100">
        <f>-K32</f>
        <v>1214895.8648320001</v>
      </c>
      <c r="L63" s="101">
        <f>-L32</f>
        <v>1263491.6994252801</v>
      </c>
    </row>
    <row r="64" spans="2:12" x14ac:dyDescent="0.3">
      <c r="B64" s="97"/>
      <c r="C64" s="18"/>
      <c r="D64" s="18"/>
      <c r="E64" s="18"/>
      <c r="F64" s="18"/>
      <c r="G64" s="18"/>
      <c r="H64" s="18"/>
      <c r="I64" s="18"/>
      <c r="J64" s="18"/>
      <c r="K64" s="18"/>
      <c r="L64" s="98"/>
    </row>
    <row r="65" spans="2:12" x14ac:dyDescent="0.3">
      <c r="B65" s="97" t="str">
        <f>B34</f>
        <v xml:space="preserve"> NET OPERATING INCOME</v>
      </c>
      <c r="C65" s="18"/>
      <c r="D65" s="99"/>
      <c r="E65" s="18"/>
      <c r="F65" s="18"/>
      <c r="G65" s="18"/>
      <c r="H65" s="100">
        <f>H34</f>
        <v>4328643</v>
      </c>
      <c r="I65" s="100">
        <f>I34</f>
        <v>4275983.4142056014</v>
      </c>
      <c r="J65" s="100">
        <f>J34</f>
        <v>4389459.5236027408</v>
      </c>
      <c r="K65" s="100">
        <f>K34</f>
        <v>4412158.1110279635</v>
      </c>
      <c r="L65" s="101">
        <f>L34</f>
        <v>4289703.9989778381</v>
      </c>
    </row>
    <row r="66" spans="2:12" x14ac:dyDescent="0.3">
      <c r="B66" s="97"/>
      <c r="C66" s="18"/>
      <c r="D66" s="18"/>
      <c r="E66" s="18"/>
      <c r="F66" s="18"/>
      <c r="G66" s="18"/>
      <c r="H66" s="18"/>
      <c r="I66" s="18"/>
      <c r="J66" s="18"/>
      <c r="K66" s="18"/>
      <c r="L66" s="98"/>
    </row>
    <row r="67" spans="2:12" x14ac:dyDescent="0.3">
      <c r="B67" s="97"/>
      <c r="C67" s="18"/>
      <c r="D67" s="18"/>
      <c r="E67" s="18"/>
      <c r="F67" s="18"/>
      <c r="G67" s="18"/>
      <c r="H67" s="100"/>
      <c r="I67" s="100"/>
      <c r="J67" s="100"/>
      <c r="K67" s="100"/>
      <c r="L67" s="101"/>
    </row>
    <row r="68" spans="2:12" x14ac:dyDescent="0.3">
      <c r="B68" s="97"/>
      <c r="C68" s="18"/>
      <c r="D68" s="18"/>
      <c r="E68" s="18"/>
      <c r="F68" s="18"/>
      <c r="G68" s="18"/>
      <c r="H68" s="100"/>
      <c r="I68" s="100"/>
      <c r="J68" s="100"/>
      <c r="K68" s="100"/>
      <c r="L68" s="101"/>
    </row>
    <row r="69" spans="2:12" x14ac:dyDescent="0.3">
      <c r="B69" s="97" t="str">
        <f>B38</f>
        <v>Tenant Improvements</v>
      </c>
      <c r="C69" s="18"/>
      <c r="D69" s="99"/>
      <c r="E69" s="18"/>
      <c r="F69" s="18"/>
      <c r="G69" s="18"/>
      <c r="H69" s="100">
        <f t="shared" ref="H69:L71" si="8">-H38</f>
        <v>36200</v>
      </c>
      <c r="I69" s="100">
        <f t="shared" si="8"/>
        <v>57629</v>
      </c>
      <c r="J69" s="100">
        <f t="shared" si="8"/>
        <v>152145</v>
      </c>
      <c r="K69" s="100">
        <f t="shared" si="8"/>
        <v>46696</v>
      </c>
      <c r="L69" s="101">
        <f t="shared" si="8"/>
        <v>18629</v>
      </c>
    </row>
    <row r="70" spans="2:12" x14ac:dyDescent="0.3">
      <c r="B70" s="97" t="str">
        <f>B39</f>
        <v>Leasing Commissions</v>
      </c>
      <c r="C70" s="18"/>
      <c r="D70" s="99"/>
      <c r="E70" s="18"/>
      <c r="F70" s="18"/>
      <c r="G70" s="18"/>
      <c r="H70" s="100">
        <f t="shared" si="8"/>
        <v>12200</v>
      </c>
      <c r="I70" s="100">
        <f t="shared" si="8"/>
        <v>41722</v>
      </c>
      <c r="J70" s="100">
        <f t="shared" si="8"/>
        <v>107561</v>
      </c>
      <c r="K70" s="100">
        <f t="shared" si="8"/>
        <v>25567</v>
      </c>
      <c r="L70" s="101">
        <f t="shared" si="8"/>
        <v>18760</v>
      </c>
    </row>
    <row r="71" spans="2:12" x14ac:dyDescent="0.3">
      <c r="B71" s="105" t="str">
        <f>B40</f>
        <v>Capital Expenditure Reserves</v>
      </c>
      <c r="C71" s="106"/>
      <c r="D71" s="107"/>
      <c r="E71" s="106"/>
      <c r="F71" s="106"/>
      <c r="G71" s="106"/>
      <c r="H71" s="85">
        <f t="shared" si="8"/>
        <v>103400</v>
      </c>
      <c r="I71" s="85">
        <f t="shared" si="8"/>
        <v>323565</v>
      </c>
      <c r="J71" s="85">
        <f t="shared" si="8"/>
        <v>190919</v>
      </c>
      <c r="K71" s="85">
        <f t="shared" si="8"/>
        <v>24947</v>
      </c>
      <c r="L71" s="108">
        <f t="shared" si="8"/>
        <v>10975</v>
      </c>
    </row>
    <row r="72" spans="2:12" x14ac:dyDescent="0.3">
      <c r="E72" s="18"/>
    </row>
  </sheetData>
  <hyperlinks>
    <hyperlink ref="B2" r:id="rId1"/>
  </hyperlinks>
  <pageMargins left="0.7" right="0.7" top="0.75" bottom="0.75" header="0.3" footer="0.3"/>
  <pageSetup scale="65" orientation="landscape" horizontalDpi="1200" verticalDpi="120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Statement'!H8:L8</xm:f>
              <xm:sqref>D8</xm:sqref>
            </x14:sparkline>
          </x14:sparklines>
        </x14:sparklineGroup>
        <x14:sparklineGroup type="column" displayEmptyCellsAs="gap">
          <x14:colorSeries rgb="FF0000FF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Statement'!H10:L10</xm:f>
              <xm:sqref>D10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Statement'!H11:L11</xm:f>
              <xm:sqref>D11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Statement'!H12:L12</xm:f>
              <xm:sqref>D12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Statement'!H13:L13</xm:f>
              <xm:sqref>D13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Statement'!H14:L14</xm:f>
              <xm:sqref>D14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Statement'!H16:L16</xm:f>
              <xm:sqref>D16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Statement'!H17:L17</xm:f>
              <xm:sqref>D17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Statement'!H18:L18</xm:f>
              <xm:sqref>D18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Statement'!H19:L19</xm:f>
              <xm:sqref>D19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Statement'!H20:L20</xm:f>
              <xm:sqref>D20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Statement'!H21:L21</xm:f>
              <xm:sqref>D21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Statement'!H26:L26</xm:f>
              <xm:sqref>D26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Statement'!H27:L27</xm:f>
              <xm:sqref>D27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Statement'!H29:L29</xm:f>
              <xm:sqref>D29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Statement'!H30:L30</xm:f>
              <xm:sqref>D30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Statement'!H31:L31</xm:f>
              <xm:sqref>D31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Statement'!H32:L32</xm:f>
              <xm:sqref>D32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Statement'!H34:L34</xm:f>
              <xm:sqref>D34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Statement'!H38:L38</xm:f>
              <xm:sqref>D38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Statement'!H39:L39</xm:f>
              <xm:sqref>D39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Statement'!H40:L40</xm:f>
              <xm:sqref>D40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Statement'!H42:L42</xm:f>
              <xm:sqref>D42</xm:sqref>
            </x14:sparkline>
          </x14:sparklines>
        </x14:sparklineGroup>
        <x14:sparklineGroup type="column" displayEmptyCellsAs="gap">
          <x14:colorSeries rgb="FF0000FF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Statement'!H22:L22</xm:f>
              <xm:sqref>D22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Statement'!H51:L51</xm:f>
              <xm:sqref>D51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Statement'!H52:L52</xm:f>
              <xm:sqref>D52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Statement'!H59:L59</xm:f>
              <xm:sqref>D59</xm:sqref>
            </x14:sparkline>
            <x14:sparkline>
              <xm:f>'Sample Cash Flow Statement'!H60:L60</xm:f>
              <xm:sqref>D60</xm:sqref>
            </x14:sparkline>
            <x14:sparkline>
              <xm:f>'Sample Cash Flow Statement'!H61:L61</xm:f>
              <xm:sqref>D61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Statement'!H63:L63</xm:f>
              <xm:sqref>D63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Statement'!H65:L65</xm:f>
              <xm:sqref>D65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Statement'!H69:L69</xm:f>
              <xm:sqref>D69</xm:sqref>
            </x14:sparkline>
            <x14:sparkline>
              <xm:f>'Sample Cash Flow Statement'!H70:L70</xm:f>
              <xm:sqref>D70</xm:sqref>
            </x14:sparkline>
            <x14:sparkline>
              <xm:f>'Sample Cash Flow Statement'!H71:L71</xm:f>
              <xm:sqref>D71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'Sample Cash Flow Statement'!H49:L49</xm:f>
              <xm:sqref>D49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Normal="100" workbookViewId="0"/>
  </sheetViews>
  <sheetFormatPr defaultRowHeight="18.75" x14ac:dyDescent="0.3"/>
  <cols>
    <col min="1" max="1" width="5.5" style="13" customWidth="1"/>
    <col min="2" max="2" width="27.375" style="13" customWidth="1"/>
    <col min="3" max="3" width="14.25" style="13" customWidth="1"/>
    <col min="4" max="4" width="15" style="13" customWidth="1"/>
    <col min="5" max="5" width="13.375" style="13" customWidth="1"/>
    <col min="6" max="6" width="9" style="13"/>
    <col min="7" max="7" width="13" style="13" customWidth="1"/>
    <col min="8" max="8" width="14.75" style="13" customWidth="1"/>
    <col min="9" max="9" width="2.625" style="13" customWidth="1"/>
    <col min="10" max="10" width="7.125" style="13" customWidth="1"/>
    <col min="11" max="257" width="9" style="13"/>
    <col min="258" max="258" width="24.125" style="13" customWidth="1"/>
    <col min="259" max="259" width="14.25" style="13" customWidth="1"/>
    <col min="260" max="260" width="15" style="13" customWidth="1"/>
    <col min="261" max="261" width="13.375" style="13" customWidth="1"/>
    <col min="262" max="262" width="9" style="13"/>
    <col min="263" max="263" width="13" style="13" customWidth="1"/>
    <col min="264" max="264" width="14.75" style="13" customWidth="1"/>
    <col min="265" max="265" width="2.625" style="13" customWidth="1"/>
    <col min="266" max="266" width="7.125" style="13" customWidth="1"/>
    <col min="267" max="513" width="9" style="13"/>
    <col min="514" max="514" width="24.125" style="13" customWidth="1"/>
    <col min="515" max="515" width="14.25" style="13" customWidth="1"/>
    <col min="516" max="516" width="15" style="13" customWidth="1"/>
    <col min="517" max="517" width="13.375" style="13" customWidth="1"/>
    <col min="518" max="518" width="9" style="13"/>
    <col min="519" max="519" width="13" style="13" customWidth="1"/>
    <col min="520" max="520" width="14.75" style="13" customWidth="1"/>
    <col min="521" max="521" width="2.625" style="13" customWidth="1"/>
    <col min="522" max="522" width="7.125" style="13" customWidth="1"/>
    <col min="523" max="769" width="9" style="13"/>
    <col min="770" max="770" width="24.125" style="13" customWidth="1"/>
    <col min="771" max="771" width="14.25" style="13" customWidth="1"/>
    <col min="772" max="772" width="15" style="13" customWidth="1"/>
    <col min="773" max="773" width="13.375" style="13" customWidth="1"/>
    <col min="774" max="774" width="9" style="13"/>
    <col min="775" max="775" width="13" style="13" customWidth="1"/>
    <col min="776" max="776" width="14.75" style="13" customWidth="1"/>
    <col min="777" max="777" width="2.625" style="13" customWidth="1"/>
    <col min="778" max="778" width="7.125" style="13" customWidth="1"/>
    <col min="779" max="1025" width="9" style="13"/>
    <col min="1026" max="1026" width="24.125" style="13" customWidth="1"/>
    <col min="1027" max="1027" width="14.25" style="13" customWidth="1"/>
    <col min="1028" max="1028" width="15" style="13" customWidth="1"/>
    <col min="1029" max="1029" width="13.375" style="13" customWidth="1"/>
    <col min="1030" max="1030" width="9" style="13"/>
    <col min="1031" max="1031" width="13" style="13" customWidth="1"/>
    <col min="1032" max="1032" width="14.75" style="13" customWidth="1"/>
    <col min="1033" max="1033" width="2.625" style="13" customWidth="1"/>
    <col min="1034" max="1034" width="7.125" style="13" customWidth="1"/>
    <col min="1035" max="1281" width="9" style="13"/>
    <col min="1282" max="1282" width="24.125" style="13" customWidth="1"/>
    <col min="1283" max="1283" width="14.25" style="13" customWidth="1"/>
    <col min="1284" max="1284" width="15" style="13" customWidth="1"/>
    <col min="1285" max="1285" width="13.375" style="13" customWidth="1"/>
    <col min="1286" max="1286" width="9" style="13"/>
    <col min="1287" max="1287" width="13" style="13" customWidth="1"/>
    <col min="1288" max="1288" width="14.75" style="13" customWidth="1"/>
    <col min="1289" max="1289" width="2.625" style="13" customWidth="1"/>
    <col min="1290" max="1290" width="7.125" style="13" customWidth="1"/>
    <col min="1291" max="1537" width="9" style="13"/>
    <col min="1538" max="1538" width="24.125" style="13" customWidth="1"/>
    <col min="1539" max="1539" width="14.25" style="13" customWidth="1"/>
    <col min="1540" max="1540" width="15" style="13" customWidth="1"/>
    <col min="1541" max="1541" width="13.375" style="13" customWidth="1"/>
    <col min="1542" max="1542" width="9" style="13"/>
    <col min="1543" max="1543" width="13" style="13" customWidth="1"/>
    <col min="1544" max="1544" width="14.75" style="13" customWidth="1"/>
    <col min="1545" max="1545" width="2.625" style="13" customWidth="1"/>
    <col min="1546" max="1546" width="7.125" style="13" customWidth="1"/>
    <col min="1547" max="1793" width="9" style="13"/>
    <col min="1794" max="1794" width="24.125" style="13" customWidth="1"/>
    <col min="1795" max="1795" width="14.25" style="13" customWidth="1"/>
    <col min="1796" max="1796" width="15" style="13" customWidth="1"/>
    <col min="1797" max="1797" width="13.375" style="13" customWidth="1"/>
    <col min="1798" max="1798" width="9" style="13"/>
    <col min="1799" max="1799" width="13" style="13" customWidth="1"/>
    <col min="1800" max="1800" width="14.75" style="13" customWidth="1"/>
    <col min="1801" max="1801" width="2.625" style="13" customWidth="1"/>
    <col min="1802" max="1802" width="7.125" style="13" customWidth="1"/>
    <col min="1803" max="2049" width="9" style="13"/>
    <col min="2050" max="2050" width="24.125" style="13" customWidth="1"/>
    <col min="2051" max="2051" width="14.25" style="13" customWidth="1"/>
    <col min="2052" max="2052" width="15" style="13" customWidth="1"/>
    <col min="2053" max="2053" width="13.375" style="13" customWidth="1"/>
    <col min="2054" max="2054" width="9" style="13"/>
    <col min="2055" max="2055" width="13" style="13" customWidth="1"/>
    <col min="2056" max="2056" width="14.75" style="13" customWidth="1"/>
    <col min="2057" max="2057" width="2.625" style="13" customWidth="1"/>
    <col min="2058" max="2058" width="7.125" style="13" customWidth="1"/>
    <col min="2059" max="2305" width="9" style="13"/>
    <col min="2306" max="2306" width="24.125" style="13" customWidth="1"/>
    <col min="2307" max="2307" width="14.25" style="13" customWidth="1"/>
    <col min="2308" max="2308" width="15" style="13" customWidth="1"/>
    <col min="2309" max="2309" width="13.375" style="13" customWidth="1"/>
    <col min="2310" max="2310" width="9" style="13"/>
    <col min="2311" max="2311" width="13" style="13" customWidth="1"/>
    <col min="2312" max="2312" width="14.75" style="13" customWidth="1"/>
    <col min="2313" max="2313" width="2.625" style="13" customWidth="1"/>
    <col min="2314" max="2314" width="7.125" style="13" customWidth="1"/>
    <col min="2315" max="2561" width="9" style="13"/>
    <col min="2562" max="2562" width="24.125" style="13" customWidth="1"/>
    <col min="2563" max="2563" width="14.25" style="13" customWidth="1"/>
    <col min="2564" max="2564" width="15" style="13" customWidth="1"/>
    <col min="2565" max="2565" width="13.375" style="13" customWidth="1"/>
    <col min="2566" max="2566" width="9" style="13"/>
    <col min="2567" max="2567" width="13" style="13" customWidth="1"/>
    <col min="2568" max="2568" width="14.75" style="13" customWidth="1"/>
    <col min="2569" max="2569" width="2.625" style="13" customWidth="1"/>
    <col min="2570" max="2570" width="7.125" style="13" customWidth="1"/>
    <col min="2571" max="2817" width="9" style="13"/>
    <col min="2818" max="2818" width="24.125" style="13" customWidth="1"/>
    <col min="2819" max="2819" width="14.25" style="13" customWidth="1"/>
    <col min="2820" max="2820" width="15" style="13" customWidth="1"/>
    <col min="2821" max="2821" width="13.375" style="13" customWidth="1"/>
    <col min="2822" max="2822" width="9" style="13"/>
    <col min="2823" max="2823" width="13" style="13" customWidth="1"/>
    <col min="2824" max="2824" width="14.75" style="13" customWidth="1"/>
    <col min="2825" max="2825" width="2.625" style="13" customWidth="1"/>
    <col min="2826" max="2826" width="7.125" style="13" customWidth="1"/>
    <col min="2827" max="3073" width="9" style="13"/>
    <col min="3074" max="3074" width="24.125" style="13" customWidth="1"/>
    <col min="3075" max="3075" width="14.25" style="13" customWidth="1"/>
    <col min="3076" max="3076" width="15" style="13" customWidth="1"/>
    <col min="3077" max="3077" width="13.375" style="13" customWidth="1"/>
    <col min="3078" max="3078" width="9" style="13"/>
    <col min="3079" max="3079" width="13" style="13" customWidth="1"/>
    <col min="3080" max="3080" width="14.75" style="13" customWidth="1"/>
    <col min="3081" max="3081" width="2.625" style="13" customWidth="1"/>
    <col min="3082" max="3082" width="7.125" style="13" customWidth="1"/>
    <col min="3083" max="3329" width="9" style="13"/>
    <col min="3330" max="3330" width="24.125" style="13" customWidth="1"/>
    <col min="3331" max="3331" width="14.25" style="13" customWidth="1"/>
    <col min="3332" max="3332" width="15" style="13" customWidth="1"/>
    <col min="3333" max="3333" width="13.375" style="13" customWidth="1"/>
    <col min="3334" max="3334" width="9" style="13"/>
    <col min="3335" max="3335" width="13" style="13" customWidth="1"/>
    <col min="3336" max="3336" width="14.75" style="13" customWidth="1"/>
    <col min="3337" max="3337" width="2.625" style="13" customWidth="1"/>
    <col min="3338" max="3338" width="7.125" style="13" customWidth="1"/>
    <col min="3339" max="3585" width="9" style="13"/>
    <col min="3586" max="3586" width="24.125" style="13" customWidth="1"/>
    <col min="3587" max="3587" width="14.25" style="13" customWidth="1"/>
    <col min="3588" max="3588" width="15" style="13" customWidth="1"/>
    <col min="3589" max="3589" width="13.375" style="13" customWidth="1"/>
    <col min="3590" max="3590" width="9" style="13"/>
    <col min="3591" max="3591" width="13" style="13" customWidth="1"/>
    <col min="3592" max="3592" width="14.75" style="13" customWidth="1"/>
    <col min="3593" max="3593" width="2.625" style="13" customWidth="1"/>
    <col min="3594" max="3594" width="7.125" style="13" customWidth="1"/>
    <col min="3595" max="3841" width="9" style="13"/>
    <col min="3842" max="3842" width="24.125" style="13" customWidth="1"/>
    <col min="3843" max="3843" width="14.25" style="13" customWidth="1"/>
    <col min="3844" max="3844" width="15" style="13" customWidth="1"/>
    <col min="3845" max="3845" width="13.375" style="13" customWidth="1"/>
    <col min="3846" max="3846" width="9" style="13"/>
    <col min="3847" max="3847" width="13" style="13" customWidth="1"/>
    <col min="3848" max="3848" width="14.75" style="13" customWidth="1"/>
    <col min="3849" max="3849" width="2.625" style="13" customWidth="1"/>
    <col min="3850" max="3850" width="7.125" style="13" customWidth="1"/>
    <col min="3851" max="4097" width="9" style="13"/>
    <col min="4098" max="4098" width="24.125" style="13" customWidth="1"/>
    <col min="4099" max="4099" width="14.25" style="13" customWidth="1"/>
    <col min="4100" max="4100" width="15" style="13" customWidth="1"/>
    <col min="4101" max="4101" width="13.375" style="13" customWidth="1"/>
    <col min="4102" max="4102" width="9" style="13"/>
    <col min="4103" max="4103" width="13" style="13" customWidth="1"/>
    <col min="4104" max="4104" width="14.75" style="13" customWidth="1"/>
    <col min="4105" max="4105" width="2.625" style="13" customWidth="1"/>
    <col min="4106" max="4106" width="7.125" style="13" customWidth="1"/>
    <col min="4107" max="4353" width="9" style="13"/>
    <col min="4354" max="4354" width="24.125" style="13" customWidth="1"/>
    <col min="4355" max="4355" width="14.25" style="13" customWidth="1"/>
    <col min="4356" max="4356" width="15" style="13" customWidth="1"/>
    <col min="4357" max="4357" width="13.375" style="13" customWidth="1"/>
    <col min="4358" max="4358" width="9" style="13"/>
    <col min="4359" max="4359" width="13" style="13" customWidth="1"/>
    <col min="4360" max="4360" width="14.75" style="13" customWidth="1"/>
    <col min="4361" max="4361" width="2.625" style="13" customWidth="1"/>
    <col min="4362" max="4362" width="7.125" style="13" customWidth="1"/>
    <col min="4363" max="4609" width="9" style="13"/>
    <col min="4610" max="4610" width="24.125" style="13" customWidth="1"/>
    <col min="4611" max="4611" width="14.25" style="13" customWidth="1"/>
    <col min="4612" max="4612" width="15" style="13" customWidth="1"/>
    <col min="4613" max="4613" width="13.375" style="13" customWidth="1"/>
    <col min="4614" max="4614" width="9" style="13"/>
    <col min="4615" max="4615" width="13" style="13" customWidth="1"/>
    <col min="4616" max="4616" width="14.75" style="13" customWidth="1"/>
    <col min="4617" max="4617" width="2.625" style="13" customWidth="1"/>
    <col min="4618" max="4618" width="7.125" style="13" customWidth="1"/>
    <col min="4619" max="4865" width="9" style="13"/>
    <col min="4866" max="4866" width="24.125" style="13" customWidth="1"/>
    <col min="4867" max="4867" width="14.25" style="13" customWidth="1"/>
    <col min="4868" max="4868" width="15" style="13" customWidth="1"/>
    <col min="4869" max="4869" width="13.375" style="13" customWidth="1"/>
    <col min="4870" max="4870" width="9" style="13"/>
    <col min="4871" max="4871" width="13" style="13" customWidth="1"/>
    <col min="4872" max="4872" width="14.75" style="13" customWidth="1"/>
    <col min="4873" max="4873" width="2.625" style="13" customWidth="1"/>
    <col min="4874" max="4874" width="7.125" style="13" customWidth="1"/>
    <col min="4875" max="5121" width="9" style="13"/>
    <col min="5122" max="5122" width="24.125" style="13" customWidth="1"/>
    <col min="5123" max="5123" width="14.25" style="13" customWidth="1"/>
    <col min="5124" max="5124" width="15" style="13" customWidth="1"/>
    <col min="5125" max="5125" width="13.375" style="13" customWidth="1"/>
    <col min="5126" max="5126" width="9" style="13"/>
    <col min="5127" max="5127" width="13" style="13" customWidth="1"/>
    <col min="5128" max="5128" width="14.75" style="13" customWidth="1"/>
    <col min="5129" max="5129" width="2.625" style="13" customWidth="1"/>
    <col min="5130" max="5130" width="7.125" style="13" customWidth="1"/>
    <col min="5131" max="5377" width="9" style="13"/>
    <col min="5378" max="5378" width="24.125" style="13" customWidth="1"/>
    <col min="5379" max="5379" width="14.25" style="13" customWidth="1"/>
    <col min="5380" max="5380" width="15" style="13" customWidth="1"/>
    <col min="5381" max="5381" width="13.375" style="13" customWidth="1"/>
    <col min="5382" max="5382" width="9" style="13"/>
    <col min="5383" max="5383" width="13" style="13" customWidth="1"/>
    <col min="5384" max="5384" width="14.75" style="13" customWidth="1"/>
    <col min="5385" max="5385" width="2.625" style="13" customWidth="1"/>
    <col min="5386" max="5386" width="7.125" style="13" customWidth="1"/>
    <col min="5387" max="5633" width="9" style="13"/>
    <col min="5634" max="5634" width="24.125" style="13" customWidth="1"/>
    <col min="5635" max="5635" width="14.25" style="13" customWidth="1"/>
    <col min="5636" max="5636" width="15" style="13" customWidth="1"/>
    <col min="5637" max="5637" width="13.375" style="13" customWidth="1"/>
    <col min="5638" max="5638" width="9" style="13"/>
    <col min="5639" max="5639" width="13" style="13" customWidth="1"/>
    <col min="5640" max="5640" width="14.75" style="13" customWidth="1"/>
    <col min="5641" max="5641" width="2.625" style="13" customWidth="1"/>
    <col min="5642" max="5642" width="7.125" style="13" customWidth="1"/>
    <col min="5643" max="5889" width="9" style="13"/>
    <col min="5890" max="5890" width="24.125" style="13" customWidth="1"/>
    <col min="5891" max="5891" width="14.25" style="13" customWidth="1"/>
    <col min="5892" max="5892" width="15" style="13" customWidth="1"/>
    <col min="5893" max="5893" width="13.375" style="13" customWidth="1"/>
    <col min="5894" max="5894" width="9" style="13"/>
    <col min="5895" max="5895" width="13" style="13" customWidth="1"/>
    <col min="5896" max="5896" width="14.75" style="13" customWidth="1"/>
    <col min="5897" max="5897" width="2.625" style="13" customWidth="1"/>
    <col min="5898" max="5898" width="7.125" style="13" customWidth="1"/>
    <col min="5899" max="6145" width="9" style="13"/>
    <col min="6146" max="6146" width="24.125" style="13" customWidth="1"/>
    <col min="6147" max="6147" width="14.25" style="13" customWidth="1"/>
    <col min="6148" max="6148" width="15" style="13" customWidth="1"/>
    <col min="6149" max="6149" width="13.375" style="13" customWidth="1"/>
    <col min="6150" max="6150" width="9" style="13"/>
    <col min="6151" max="6151" width="13" style="13" customWidth="1"/>
    <col min="6152" max="6152" width="14.75" style="13" customWidth="1"/>
    <col min="6153" max="6153" width="2.625" style="13" customWidth="1"/>
    <col min="6154" max="6154" width="7.125" style="13" customWidth="1"/>
    <col min="6155" max="6401" width="9" style="13"/>
    <col min="6402" max="6402" width="24.125" style="13" customWidth="1"/>
    <col min="6403" max="6403" width="14.25" style="13" customWidth="1"/>
    <col min="6404" max="6404" width="15" style="13" customWidth="1"/>
    <col min="6405" max="6405" width="13.375" style="13" customWidth="1"/>
    <col min="6406" max="6406" width="9" style="13"/>
    <col min="6407" max="6407" width="13" style="13" customWidth="1"/>
    <col min="6408" max="6408" width="14.75" style="13" customWidth="1"/>
    <col min="6409" max="6409" width="2.625" style="13" customWidth="1"/>
    <col min="6410" max="6410" width="7.125" style="13" customWidth="1"/>
    <col min="6411" max="6657" width="9" style="13"/>
    <col min="6658" max="6658" width="24.125" style="13" customWidth="1"/>
    <col min="6659" max="6659" width="14.25" style="13" customWidth="1"/>
    <col min="6660" max="6660" width="15" style="13" customWidth="1"/>
    <col min="6661" max="6661" width="13.375" style="13" customWidth="1"/>
    <col min="6662" max="6662" width="9" style="13"/>
    <col min="6663" max="6663" width="13" style="13" customWidth="1"/>
    <col min="6664" max="6664" width="14.75" style="13" customWidth="1"/>
    <col min="6665" max="6665" width="2.625" style="13" customWidth="1"/>
    <col min="6666" max="6666" width="7.125" style="13" customWidth="1"/>
    <col min="6667" max="6913" width="9" style="13"/>
    <col min="6914" max="6914" width="24.125" style="13" customWidth="1"/>
    <col min="6915" max="6915" width="14.25" style="13" customWidth="1"/>
    <col min="6916" max="6916" width="15" style="13" customWidth="1"/>
    <col min="6917" max="6917" width="13.375" style="13" customWidth="1"/>
    <col min="6918" max="6918" width="9" style="13"/>
    <col min="6919" max="6919" width="13" style="13" customWidth="1"/>
    <col min="6920" max="6920" width="14.75" style="13" customWidth="1"/>
    <col min="6921" max="6921" width="2.625" style="13" customWidth="1"/>
    <col min="6922" max="6922" width="7.125" style="13" customWidth="1"/>
    <col min="6923" max="7169" width="9" style="13"/>
    <col min="7170" max="7170" width="24.125" style="13" customWidth="1"/>
    <col min="7171" max="7171" width="14.25" style="13" customWidth="1"/>
    <col min="7172" max="7172" width="15" style="13" customWidth="1"/>
    <col min="7173" max="7173" width="13.375" style="13" customWidth="1"/>
    <col min="7174" max="7174" width="9" style="13"/>
    <col min="7175" max="7175" width="13" style="13" customWidth="1"/>
    <col min="7176" max="7176" width="14.75" style="13" customWidth="1"/>
    <col min="7177" max="7177" width="2.625" style="13" customWidth="1"/>
    <col min="7178" max="7178" width="7.125" style="13" customWidth="1"/>
    <col min="7179" max="7425" width="9" style="13"/>
    <col min="7426" max="7426" width="24.125" style="13" customWidth="1"/>
    <col min="7427" max="7427" width="14.25" style="13" customWidth="1"/>
    <col min="7428" max="7428" width="15" style="13" customWidth="1"/>
    <col min="7429" max="7429" width="13.375" style="13" customWidth="1"/>
    <col min="7430" max="7430" width="9" style="13"/>
    <col min="7431" max="7431" width="13" style="13" customWidth="1"/>
    <col min="7432" max="7432" width="14.75" style="13" customWidth="1"/>
    <col min="7433" max="7433" width="2.625" style="13" customWidth="1"/>
    <col min="7434" max="7434" width="7.125" style="13" customWidth="1"/>
    <col min="7435" max="7681" width="9" style="13"/>
    <col min="7682" max="7682" width="24.125" style="13" customWidth="1"/>
    <col min="7683" max="7683" width="14.25" style="13" customWidth="1"/>
    <col min="7684" max="7684" width="15" style="13" customWidth="1"/>
    <col min="7685" max="7685" width="13.375" style="13" customWidth="1"/>
    <col min="7686" max="7686" width="9" style="13"/>
    <col min="7687" max="7687" width="13" style="13" customWidth="1"/>
    <col min="7688" max="7688" width="14.75" style="13" customWidth="1"/>
    <col min="7689" max="7689" width="2.625" style="13" customWidth="1"/>
    <col min="7690" max="7690" width="7.125" style="13" customWidth="1"/>
    <col min="7691" max="7937" width="9" style="13"/>
    <col min="7938" max="7938" width="24.125" style="13" customWidth="1"/>
    <col min="7939" max="7939" width="14.25" style="13" customWidth="1"/>
    <col min="7940" max="7940" width="15" style="13" customWidth="1"/>
    <col min="7941" max="7941" width="13.375" style="13" customWidth="1"/>
    <col min="7942" max="7942" width="9" style="13"/>
    <col min="7943" max="7943" width="13" style="13" customWidth="1"/>
    <col min="7944" max="7944" width="14.75" style="13" customWidth="1"/>
    <col min="7945" max="7945" width="2.625" style="13" customWidth="1"/>
    <col min="7946" max="7946" width="7.125" style="13" customWidth="1"/>
    <col min="7947" max="8193" width="9" style="13"/>
    <col min="8194" max="8194" width="24.125" style="13" customWidth="1"/>
    <col min="8195" max="8195" width="14.25" style="13" customWidth="1"/>
    <col min="8196" max="8196" width="15" style="13" customWidth="1"/>
    <col min="8197" max="8197" width="13.375" style="13" customWidth="1"/>
    <col min="8198" max="8198" width="9" style="13"/>
    <col min="8199" max="8199" width="13" style="13" customWidth="1"/>
    <col min="8200" max="8200" width="14.75" style="13" customWidth="1"/>
    <col min="8201" max="8201" width="2.625" style="13" customWidth="1"/>
    <col min="8202" max="8202" width="7.125" style="13" customWidth="1"/>
    <col min="8203" max="8449" width="9" style="13"/>
    <col min="8450" max="8450" width="24.125" style="13" customWidth="1"/>
    <col min="8451" max="8451" width="14.25" style="13" customWidth="1"/>
    <col min="8452" max="8452" width="15" style="13" customWidth="1"/>
    <col min="8453" max="8453" width="13.375" style="13" customWidth="1"/>
    <col min="8454" max="8454" width="9" style="13"/>
    <col min="8455" max="8455" width="13" style="13" customWidth="1"/>
    <col min="8456" max="8456" width="14.75" style="13" customWidth="1"/>
    <col min="8457" max="8457" width="2.625" style="13" customWidth="1"/>
    <col min="8458" max="8458" width="7.125" style="13" customWidth="1"/>
    <col min="8459" max="8705" width="9" style="13"/>
    <col min="8706" max="8706" width="24.125" style="13" customWidth="1"/>
    <col min="8707" max="8707" width="14.25" style="13" customWidth="1"/>
    <col min="8708" max="8708" width="15" style="13" customWidth="1"/>
    <col min="8709" max="8709" width="13.375" style="13" customWidth="1"/>
    <col min="8710" max="8710" width="9" style="13"/>
    <col min="8711" max="8711" width="13" style="13" customWidth="1"/>
    <col min="8712" max="8712" width="14.75" style="13" customWidth="1"/>
    <col min="8713" max="8713" width="2.625" style="13" customWidth="1"/>
    <col min="8714" max="8714" width="7.125" style="13" customWidth="1"/>
    <col min="8715" max="8961" width="9" style="13"/>
    <col min="8962" max="8962" width="24.125" style="13" customWidth="1"/>
    <col min="8963" max="8963" width="14.25" style="13" customWidth="1"/>
    <col min="8964" max="8964" width="15" style="13" customWidth="1"/>
    <col min="8965" max="8965" width="13.375" style="13" customWidth="1"/>
    <col min="8966" max="8966" width="9" style="13"/>
    <col min="8967" max="8967" width="13" style="13" customWidth="1"/>
    <col min="8968" max="8968" width="14.75" style="13" customWidth="1"/>
    <col min="8969" max="8969" width="2.625" style="13" customWidth="1"/>
    <col min="8970" max="8970" width="7.125" style="13" customWidth="1"/>
    <col min="8971" max="9217" width="9" style="13"/>
    <col min="9218" max="9218" width="24.125" style="13" customWidth="1"/>
    <col min="9219" max="9219" width="14.25" style="13" customWidth="1"/>
    <col min="9220" max="9220" width="15" style="13" customWidth="1"/>
    <col min="9221" max="9221" width="13.375" style="13" customWidth="1"/>
    <col min="9222" max="9222" width="9" style="13"/>
    <col min="9223" max="9223" width="13" style="13" customWidth="1"/>
    <col min="9224" max="9224" width="14.75" style="13" customWidth="1"/>
    <col min="9225" max="9225" width="2.625" style="13" customWidth="1"/>
    <col min="9226" max="9226" width="7.125" style="13" customWidth="1"/>
    <col min="9227" max="9473" width="9" style="13"/>
    <col min="9474" max="9474" width="24.125" style="13" customWidth="1"/>
    <col min="9475" max="9475" width="14.25" style="13" customWidth="1"/>
    <col min="9476" max="9476" width="15" style="13" customWidth="1"/>
    <col min="9477" max="9477" width="13.375" style="13" customWidth="1"/>
    <col min="9478" max="9478" width="9" style="13"/>
    <col min="9479" max="9479" width="13" style="13" customWidth="1"/>
    <col min="9480" max="9480" width="14.75" style="13" customWidth="1"/>
    <col min="9481" max="9481" width="2.625" style="13" customWidth="1"/>
    <col min="9482" max="9482" width="7.125" style="13" customWidth="1"/>
    <col min="9483" max="9729" width="9" style="13"/>
    <col min="9730" max="9730" width="24.125" style="13" customWidth="1"/>
    <col min="9731" max="9731" width="14.25" style="13" customWidth="1"/>
    <col min="9732" max="9732" width="15" style="13" customWidth="1"/>
    <col min="9733" max="9733" width="13.375" style="13" customWidth="1"/>
    <col min="9734" max="9734" width="9" style="13"/>
    <col min="9735" max="9735" width="13" style="13" customWidth="1"/>
    <col min="9736" max="9736" width="14.75" style="13" customWidth="1"/>
    <col min="9737" max="9737" width="2.625" style="13" customWidth="1"/>
    <col min="9738" max="9738" width="7.125" style="13" customWidth="1"/>
    <col min="9739" max="9985" width="9" style="13"/>
    <col min="9986" max="9986" width="24.125" style="13" customWidth="1"/>
    <col min="9987" max="9987" width="14.25" style="13" customWidth="1"/>
    <col min="9988" max="9988" width="15" style="13" customWidth="1"/>
    <col min="9989" max="9989" width="13.375" style="13" customWidth="1"/>
    <col min="9990" max="9990" width="9" style="13"/>
    <col min="9991" max="9991" width="13" style="13" customWidth="1"/>
    <col min="9992" max="9992" width="14.75" style="13" customWidth="1"/>
    <col min="9993" max="9993" width="2.625" style="13" customWidth="1"/>
    <col min="9994" max="9994" width="7.125" style="13" customWidth="1"/>
    <col min="9995" max="10241" width="9" style="13"/>
    <col min="10242" max="10242" width="24.125" style="13" customWidth="1"/>
    <col min="10243" max="10243" width="14.25" style="13" customWidth="1"/>
    <col min="10244" max="10244" width="15" style="13" customWidth="1"/>
    <col min="10245" max="10245" width="13.375" style="13" customWidth="1"/>
    <col min="10246" max="10246" width="9" style="13"/>
    <col min="10247" max="10247" width="13" style="13" customWidth="1"/>
    <col min="10248" max="10248" width="14.75" style="13" customWidth="1"/>
    <col min="10249" max="10249" width="2.625" style="13" customWidth="1"/>
    <col min="10250" max="10250" width="7.125" style="13" customWidth="1"/>
    <col min="10251" max="10497" width="9" style="13"/>
    <col min="10498" max="10498" width="24.125" style="13" customWidth="1"/>
    <col min="10499" max="10499" width="14.25" style="13" customWidth="1"/>
    <col min="10500" max="10500" width="15" style="13" customWidth="1"/>
    <col min="10501" max="10501" width="13.375" style="13" customWidth="1"/>
    <col min="10502" max="10502" width="9" style="13"/>
    <col min="10503" max="10503" width="13" style="13" customWidth="1"/>
    <col min="10504" max="10504" width="14.75" style="13" customWidth="1"/>
    <col min="10505" max="10505" width="2.625" style="13" customWidth="1"/>
    <col min="10506" max="10506" width="7.125" style="13" customWidth="1"/>
    <col min="10507" max="10753" width="9" style="13"/>
    <col min="10754" max="10754" width="24.125" style="13" customWidth="1"/>
    <col min="10755" max="10755" width="14.25" style="13" customWidth="1"/>
    <col min="10756" max="10756" width="15" style="13" customWidth="1"/>
    <col min="10757" max="10757" width="13.375" style="13" customWidth="1"/>
    <col min="10758" max="10758" width="9" style="13"/>
    <col min="10759" max="10759" width="13" style="13" customWidth="1"/>
    <col min="10760" max="10760" width="14.75" style="13" customWidth="1"/>
    <col min="10761" max="10761" width="2.625" style="13" customWidth="1"/>
    <col min="10762" max="10762" width="7.125" style="13" customWidth="1"/>
    <col min="10763" max="11009" width="9" style="13"/>
    <col min="11010" max="11010" width="24.125" style="13" customWidth="1"/>
    <col min="11011" max="11011" width="14.25" style="13" customWidth="1"/>
    <col min="11012" max="11012" width="15" style="13" customWidth="1"/>
    <col min="11013" max="11013" width="13.375" style="13" customWidth="1"/>
    <col min="11014" max="11014" width="9" style="13"/>
    <col min="11015" max="11015" width="13" style="13" customWidth="1"/>
    <col min="11016" max="11016" width="14.75" style="13" customWidth="1"/>
    <col min="11017" max="11017" width="2.625" style="13" customWidth="1"/>
    <col min="11018" max="11018" width="7.125" style="13" customWidth="1"/>
    <col min="11019" max="11265" width="9" style="13"/>
    <col min="11266" max="11266" width="24.125" style="13" customWidth="1"/>
    <col min="11267" max="11267" width="14.25" style="13" customWidth="1"/>
    <col min="11268" max="11268" width="15" style="13" customWidth="1"/>
    <col min="11269" max="11269" width="13.375" style="13" customWidth="1"/>
    <col min="11270" max="11270" width="9" style="13"/>
    <col min="11271" max="11271" width="13" style="13" customWidth="1"/>
    <col min="11272" max="11272" width="14.75" style="13" customWidth="1"/>
    <col min="11273" max="11273" width="2.625" style="13" customWidth="1"/>
    <col min="11274" max="11274" width="7.125" style="13" customWidth="1"/>
    <col min="11275" max="11521" width="9" style="13"/>
    <col min="11522" max="11522" width="24.125" style="13" customWidth="1"/>
    <col min="11523" max="11523" width="14.25" style="13" customWidth="1"/>
    <col min="11524" max="11524" width="15" style="13" customWidth="1"/>
    <col min="11525" max="11525" width="13.375" style="13" customWidth="1"/>
    <col min="11526" max="11526" width="9" style="13"/>
    <col min="11527" max="11527" width="13" style="13" customWidth="1"/>
    <col min="11528" max="11528" width="14.75" style="13" customWidth="1"/>
    <col min="11529" max="11529" width="2.625" style="13" customWidth="1"/>
    <col min="11530" max="11530" width="7.125" style="13" customWidth="1"/>
    <col min="11531" max="11777" width="9" style="13"/>
    <col min="11778" max="11778" width="24.125" style="13" customWidth="1"/>
    <col min="11779" max="11779" width="14.25" style="13" customWidth="1"/>
    <col min="11780" max="11780" width="15" style="13" customWidth="1"/>
    <col min="11781" max="11781" width="13.375" style="13" customWidth="1"/>
    <col min="11782" max="11782" width="9" style="13"/>
    <col min="11783" max="11783" width="13" style="13" customWidth="1"/>
    <col min="11784" max="11784" width="14.75" style="13" customWidth="1"/>
    <col min="11785" max="11785" width="2.625" style="13" customWidth="1"/>
    <col min="11786" max="11786" width="7.125" style="13" customWidth="1"/>
    <col min="11787" max="12033" width="9" style="13"/>
    <col min="12034" max="12034" width="24.125" style="13" customWidth="1"/>
    <col min="12035" max="12035" width="14.25" style="13" customWidth="1"/>
    <col min="12036" max="12036" width="15" style="13" customWidth="1"/>
    <col min="12037" max="12037" width="13.375" style="13" customWidth="1"/>
    <col min="12038" max="12038" width="9" style="13"/>
    <col min="12039" max="12039" width="13" style="13" customWidth="1"/>
    <col min="12040" max="12040" width="14.75" style="13" customWidth="1"/>
    <col min="12041" max="12041" width="2.625" style="13" customWidth="1"/>
    <col min="12042" max="12042" width="7.125" style="13" customWidth="1"/>
    <col min="12043" max="12289" width="9" style="13"/>
    <col min="12290" max="12290" width="24.125" style="13" customWidth="1"/>
    <col min="12291" max="12291" width="14.25" style="13" customWidth="1"/>
    <col min="12292" max="12292" width="15" style="13" customWidth="1"/>
    <col min="12293" max="12293" width="13.375" style="13" customWidth="1"/>
    <col min="12294" max="12294" width="9" style="13"/>
    <col min="12295" max="12295" width="13" style="13" customWidth="1"/>
    <col min="12296" max="12296" width="14.75" style="13" customWidth="1"/>
    <col min="12297" max="12297" width="2.625" style="13" customWidth="1"/>
    <col min="12298" max="12298" width="7.125" style="13" customWidth="1"/>
    <col min="12299" max="12545" width="9" style="13"/>
    <col min="12546" max="12546" width="24.125" style="13" customWidth="1"/>
    <col min="12547" max="12547" width="14.25" style="13" customWidth="1"/>
    <col min="12548" max="12548" width="15" style="13" customWidth="1"/>
    <col min="12549" max="12549" width="13.375" style="13" customWidth="1"/>
    <col min="12550" max="12550" width="9" style="13"/>
    <col min="12551" max="12551" width="13" style="13" customWidth="1"/>
    <col min="12552" max="12552" width="14.75" style="13" customWidth="1"/>
    <col min="12553" max="12553" width="2.625" style="13" customWidth="1"/>
    <col min="12554" max="12554" width="7.125" style="13" customWidth="1"/>
    <col min="12555" max="12801" width="9" style="13"/>
    <col min="12802" max="12802" width="24.125" style="13" customWidth="1"/>
    <col min="12803" max="12803" width="14.25" style="13" customWidth="1"/>
    <col min="12804" max="12804" width="15" style="13" customWidth="1"/>
    <col min="12805" max="12805" width="13.375" style="13" customWidth="1"/>
    <col min="12806" max="12806" width="9" style="13"/>
    <col min="12807" max="12807" width="13" style="13" customWidth="1"/>
    <col min="12808" max="12808" width="14.75" style="13" customWidth="1"/>
    <col min="12809" max="12809" width="2.625" style="13" customWidth="1"/>
    <col min="12810" max="12810" width="7.125" style="13" customWidth="1"/>
    <col min="12811" max="13057" width="9" style="13"/>
    <col min="13058" max="13058" width="24.125" style="13" customWidth="1"/>
    <col min="13059" max="13059" width="14.25" style="13" customWidth="1"/>
    <col min="13060" max="13060" width="15" style="13" customWidth="1"/>
    <col min="13061" max="13061" width="13.375" style="13" customWidth="1"/>
    <col min="13062" max="13062" width="9" style="13"/>
    <col min="13063" max="13063" width="13" style="13" customWidth="1"/>
    <col min="13064" max="13064" width="14.75" style="13" customWidth="1"/>
    <col min="13065" max="13065" width="2.625" style="13" customWidth="1"/>
    <col min="13066" max="13066" width="7.125" style="13" customWidth="1"/>
    <col min="13067" max="13313" width="9" style="13"/>
    <col min="13314" max="13314" width="24.125" style="13" customWidth="1"/>
    <col min="13315" max="13315" width="14.25" style="13" customWidth="1"/>
    <col min="13316" max="13316" width="15" style="13" customWidth="1"/>
    <col min="13317" max="13317" width="13.375" style="13" customWidth="1"/>
    <col min="13318" max="13318" width="9" style="13"/>
    <col min="13319" max="13319" width="13" style="13" customWidth="1"/>
    <col min="13320" max="13320" width="14.75" style="13" customWidth="1"/>
    <col min="13321" max="13321" width="2.625" style="13" customWidth="1"/>
    <col min="13322" max="13322" width="7.125" style="13" customWidth="1"/>
    <col min="13323" max="13569" width="9" style="13"/>
    <col min="13570" max="13570" width="24.125" style="13" customWidth="1"/>
    <col min="13571" max="13571" width="14.25" style="13" customWidth="1"/>
    <col min="13572" max="13572" width="15" style="13" customWidth="1"/>
    <col min="13573" max="13573" width="13.375" style="13" customWidth="1"/>
    <col min="13574" max="13574" width="9" style="13"/>
    <col min="13575" max="13575" width="13" style="13" customWidth="1"/>
    <col min="13576" max="13576" width="14.75" style="13" customWidth="1"/>
    <col min="13577" max="13577" width="2.625" style="13" customWidth="1"/>
    <col min="13578" max="13578" width="7.125" style="13" customWidth="1"/>
    <col min="13579" max="13825" width="9" style="13"/>
    <col min="13826" max="13826" width="24.125" style="13" customWidth="1"/>
    <col min="13827" max="13827" width="14.25" style="13" customWidth="1"/>
    <col min="13828" max="13828" width="15" style="13" customWidth="1"/>
    <col min="13829" max="13829" width="13.375" style="13" customWidth="1"/>
    <col min="13830" max="13830" width="9" style="13"/>
    <col min="13831" max="13831" width="13" style="13" customWidth="1"/>
    <col min="13832" max="13832" width="14.75" style="13" customWidth="1"/>
    <col min="13833" max="13833" width="2.625" style="13" customWidth="1"/>
    <col min="13834" max="13834" width="7.125" style="13" customWidth="1"/>
    <col min="13835" max="14081" width="9" style="13"/>
    <col min="14082" max="14082" width="24.125" style="13" customWidth="1"/>
    <col min="14083" max="14083" width="14.25" style="13" customWidth="1"/>
    <col min="14084" max="14084" width="15" style="13" customWidth="1"/>
    <col min="14085" max="14085" width="13.375" style="13" customWidth="1"/>
    <col min="14086" max="14086" width="9" style="13"/>
    <col min="14087" max="14087" width="13" style="13" customWidth="1"/>
    <col min="14088" max="14088" width="14.75" style="13" customWidth="1"/>
    <col min="14089" max="14089" width="2.625" style="13" customWidth="1"/>
    <col min="14090" max="14090" width="7.125" style="13" customWidth="1"/>
    <col min="14091" max="14337" width="9" style="13"/>
    <col min="14338" max="14338" width="24.125" style="13" customWidth="1"/>
    <col min="14339" max="14339" width="14.25" style="13" customWidth="1"/>
    <col min="14340" max="14340" width="15" style="13" customWidth="1"/>
    <col min="14341" max="14341" width="13.375" style="13" customWidth="1"/>
    <col min="14342" max="14342" width="9" style="13"/>
    <col min="14343" max="14343" width="13" style="13" customWidth="1"/>
    <col min="14344" max="14344" width="14.75" style="13" customWidth="1"/>
    <col min="14345" max="14345" width="2.625" style="13" customWidth="1"/>
    <col min="14346" max="14346" width="7.125" style="13" customWidth="1"/>
    <col min="14347" max="14593" width="9" style="13"/>
    <col min="14594" max="14594" width="24.125" style="13" customWidth="1"/>
    <col min="14595" max="14595" width="14.25" style="13" customWidth="1"/>
    <col min="14596" max="14596" width="15" style="13" customWidth="1"/>
    <col min="14597" max="14597" width="13.375" style="13" customWidth="1"/>
    <col min="14598" max="14598" width="9" style="13"/>
    <col min="14599" max="14599" width="13" style="13" customWidth="1"/>
    <col min="14600" max="14600" width="14.75" style="13" customWidth="1"/>
    <col min="14601" max="14601" width="2.625" style="13" customWidth="1"/>
    <col min="14602" max="14602" width="7.125" style="13" customWidth="1"/>
    <col min="14603" max="14849" width="9" style="13"/>
    <col min="14850" max="14850" width="24.125" style="13" customWidth="1"/>
    <col min="14851" max="14851" width="14.25" style="13" customWidth="1"/>
    <col min="14852" max="14852" width="15" style="13" customWidth="1"/>
    <col min="14853" max="14853" width="13.375" style="13" customWidth="1"/>
    <col min="14854" max="14854" width="9" style="13"/>
    <col min="14855" max="14855" width="13" style="13" customWidth="1"/>
    <col min="14856" max="14856" width="14.75" style="13" customWidth="1"/>
    <col min="14857" max="14857" width="2.625" style="13" customWidth="1"/>
    <col min="14858" max="14858" width="7.125" style="13" customWidth="1"/>
    <col min="14859" max="15105" width="9" style="13"/>
    <col min="15106" max="15106" width="24.125" style="13" customWidth="1"/>
    <col min="15107" max="15107" width="14.25" style="13" customWidth="1"/>
    <col min="15108" max="15108" width="15" style="13" customWidth="1"/>
    <col min="15109" max="15109" width="13.375" style="13" customWidth="1"/>
    <col min="15110" max="15110" width="9" style="13"/>
    <col min="15111" max="15111" width="13" style="13" customWidth="1"/>
    <col min="15112" max="15112" width="14.75" style="13" customWidth="1"/>
    <col min="15113" max="15113" width="2.625" style="13" customWidth="1"/>
    <col min="15114" max="15114" width="7.125" style="13" customWidth="1"/>
    <col min="15115" max="15361" width="9" style="13"/>
    <col min="15362" max="15362" width="24.125" style="13" customWidth="1"/>
    <col min="15363" max="15363" width="14.25" style="13" customWidth="1"/>
    <col min="15364" max="15364" width="15" style="13" customWidth="1"/>
    <col min="15365" max="15365" width="13.375" style="13" customWidth="1"/>
    <col min="15366" max="15366" width="9" style="13"/>
    <col min="15367" max="15367" width="13" style="13" customWidth="1"/>
    <col min="15368" max="15368" width="14.75" style="13" customWidth="1"/>
    <col min="15369" max="15369" width="2.625" style="13" customWidth="1"/>
    <col min="15370" max="15370" width="7.125" style="13" customWidth="1"/>
    <col min="15371" max="15617" width="9" style="13"/>
    <col min="15618" max="15618" width="24.125" style="13" customWidth="1"/>
    <col min="15619" max="15619" width="14.25" style="13" customWidth="1"/>
    <col min="15620" max="15620" width="15" style="13" customWidth="1"/>
    <col min="15621" max="15621" width="13.375" style="13" customWidth="1"/>
    <col min="15622" max="15622" width="9" style="13"/>
    <col min="15623" max="15623" width="13" style="13" customWidth="1"/>
    <col min="15624" max="15624" width="14.75" style="13" customWidth="1"/>
    <col min="15625" max="15625" width="2.625" style="13" customWidth="1"/>
    <col min="15626" max="15626" width="7.125" style="13" customWidth="1"/>
    <col min="15627" max="15873" width="9" style="13"/>
    <col min="15874" max="15874" width="24.125" style="13" customWidth="1"/>
    <col min="15875" max="15875" width="14.25" style="13" customWidth="1"/>
    <col min="15876" max="15876" width="15" style="13" customWidth="1"/>
    <col min="15877" max="15877" width="13.375" style="13" customWidth="1"/>
    <col min="15878" max="15878" width="9" style="13"/>
    <col min="15879" max="15879" width="13" style="13" customWidth="1"/>
    <col min="15880" max="15880" width="14.75" style="13" customWidth="1"/>
    <col min="15881" max="15881" width="2.625" style="13" customWidth="1"/>
    <col min="15882" max="15882" width="7.125" style="13" customWidth="1"/>
    <col min="15883" max="16129" width="9" style="13"/>
    <col min="16130" max="16130" width="24.125" style="13" customWidth="1"/>
    <col min="16131" max="16131" width="14.25" style="13" customWidth="1"/>
    <col min="16132" max="16132" width="15" style="13" customWidth="1"/>
    <col min="16133" max="16133" width="13.375" style="13" customWidth="1"/>
    <col min="16134" max="16134" width="9" style="13"/>
    <col min="16135" max="16135" width="13" style="13" customWidth="1"/>
    <col min="16136" max="16136" width="14.75" style="13" customWidth="1"/>
    <col min="16137" max="16137" width="2.625" style="13" customWidth="1"/>
    <col min="16138" max="16138" width="7.125" style="13" customWidth="1"/>
    <col min="16139" max="16384" width="9" style="13"/>
  </cols>
  <sheetData>
    <row r="2" spans="2:10" ht="23.25" x14ac:dyDescent="0.35">
      <c r="B2" s="12" t="s">
        <v>7</v>
      </c>
      <c r="C2" s="12"/>
    </row>
    <row r="3" spans="2:10" ht="23.25" x14ac:dyDescent="0.35">
      <c r="B3" s="12"/>
      <c r="C3" s="12"/>
      <c r="D3" s="21" t="s">
        <v>8</v>
      </c>
      <c r="E3" s="21" t="s">
        <v>9</v>
      </c>
      <c r="G3" s="125" t="s">
        <v>10</v>
      </c>
      <c r="H3" s="22">
        <f>E4</f>
        <v>2000000</v>
      </c>
      <c r="I3" s="127" t="s">
        <v>11</v>
      </c>
      <c r="J3" s="129">
        <f>H3/H4</f>
        <v>0.08</v>
      </c>
    </row>
    <row r="4" spans="2:10" ht="24.75" customHeight="1" x14ac:dyDescent="0.3">
      <c r="B4" s="23" t="s">
        <v>12</v>
      </c>
      <c r="C4" s="23"/>
      <c r="D4" s="24">
        <v>1900000</v>
      </c>
      <c r="E4" s="25">
        <v>2000000</v>
      </c>
      <c r="G4" s="126"/>
      <c r="H4" s="26">
        <f>C6</f>
        <v>25000000</v>
      </c>
      <c r="I4" s="128"/>
      <c r="J4" s="130"/>
    </row>
    <row r="5" spans="2:10" x14ac:dyDescent="0.3">
      <c r="B5" s="27"/>
      <c r="C5" s="27"/>
      <c r="D5" s="27"/>
      <c r="E5" s="18"/>
    </row>
    <row r="6" spans="2:10" ht="21" x14ac:dyDescent="0.35">
      <c r="B6" s="67" t="s">
        <v>45</v>
      </c>
      <c r="C6" s="25">
        <v>25000000</v>
      </c>
      <c r="D6" s="25"/>
    </row>
    <row r="7" spans="2:10" s="28" customFormat="1" x14ac:dyDescent="0.2"/>
    <row r="8" spans="2:10" s="28" customFormat="1" ht="21" x14ac:dyDescent="0.35">
      <c r="B8" s="114" t="s">
        <v>88</v>
      </c>
    </row>
    <row r="9" spans="2:10" s="28" customFormat="1" ht="24" customHeight="1" x14ac:dyDescent="0.2"/>
    <row r="10" spans="2:10" x14ac:dyDescent="0.3">
      <c r="B10" s="29"/>
      <c r="D10" s="30"/>
      <c r="E10" s="31"/>
    </row>
    <row r="11" spans="2:10" ht="22.5" customHeight="1" x14ac:dyDescent="0.3">
      <c r="B11" s="28"/>
      <c r="D11" s="30"/>
      <c r="E11" s="31"/>
    </row>
    <row r="14" spans="2:10" x14ac:dyDescent="0.3">
      <c r="B14" s="16"/>
      <c r="C14" s="16"/>
      <c r="D14" s="15"/>
      <c r="E14" s="31"/>
    </row>
    <row r="15" spans="2:10" ht="5.25" customHeight="1" x14ac:dyDescent="0.3">
      <c r="B15" s="16"/>
      <c r="C15" s="16"/>
      <c r="D15" s="15"/>
      <c r="E15" s="31"/>
    </row>
    <row r="16" spans="2:10" x14ac:dyDescent="0.3">
      <c r="D16" s="15"/>
      <c r="E16" s="31"/>
    </row>
    <row r="17" spans="2:5" x14ac:dyDescent="0.3">
      <c r="B17" s="16"/>
      <c r="C17" s="16"/>
      <c r="D17" s="15"/>
      <c r="E17" s="31"/>
    </row>
    <row r="19" spans="2:5" ht="25.5" customHeight="1" x14ac:dyDescent="0.3"/>
  </sheetData>
  <mergeCells count="3">
    <mergeCell ref="G3:G4"/>
    <mergeCell ref="I3:I4"/>
    <mergeCell ref="J3:J4"/>
  </mergeCells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/>
  </sheetViews>
  <sheetFormatPr defaultRowHeight="18.75" x14ac:dyDescent="0.3"/>
  <cols>
    <col min="1" max="1" width="6" style="13" customWidth="1"/>
    <col min="2" max="2" width="8" style="13" customWidth="1"/>
    <col min="3" max="3" width="10.75" style="13" customWidth="1"/>
    <col min="4" max="4" width="13.375" style="13" customWidth="1"/>
    <col min="5" max="5" width="17.25" style="13" customWidth="1"/>
    <col min="6" max="6" width="9.125" style="13" customWidth="1"/>
    <col min="7" max="257" width="9" style="13"/>
    <col min="258" max="258" width="8" style="13" customWidth="1"/>
    <col min="259" max="259" width="10.75" style="13" customWidth="1"/>
    <col min="260" max="260" width="13.375" style="13" customWidth="1"/>
    <col min="261" max="261" width="17.25" style="13" customWidth="1"/>
    <col min="262" max="262" width="9.125" style="13" customWidth="1"/>
    <col min="263" max="513" width="9" style="13"/>
    <col min="514" max="514" width="8" style="13" customWidth="1"/>
    <col min="515" max="515" width="10.75" style="13" customWidth="1"/>
    <col min="516" max="516" width="13.375" style="13" customWidth="1"/>
    <col min="517" max="517" width="17.25" style="13" customWidth="1"/>
    <col min="518" max="518" width="9.125" style="13" customWidth="1"/>
    <col min="519" max="769" width="9" style="13"/>
    <col min="770" max="770" width="8" style="13" customWidth="1"/>
    <col min="771" max="771" width="10.75" style="13" customWidth="1"/>
    <col min="772" max="772" width="13.375" style="13" customWidth="1"/>
    <col min="773" max="773" width="17.25" style="13" customWidth="1"/>
    <col min="774" max="774" width="9.125" style="13" customWidth="1"/>
    <col min="775" max="1025" width="9" style="13"/>
    <col min="1026" max="1026" width="8" style="13" customWidth="1"/>
    <col min="1027" max="1027" width="10.75" style="13" customWidth="1"/>
    <col min="1028" max="1028" width="13.375" style="13" customWidth="1"/>
    <col min="1029" max="1029" width="17.25" style="13" customWidth="1"/>
    <col min="1030" max="1030" width="9.125" style="13" customWidth="1"/>
    <col min="1031" max="1281" width="9" style="13"/>
    <col min="1282" max="1282" width="8" style="13" customWidth="1"/>
    <col min="1283" max="1283" width="10.75" style="13" customWidth="1"/>
    <col min="1284" max="1284" width="13.375" style="13" customWidth="1"/>
    <col min="1285" max="1285" width="17.25" style="13" customWidth="1"/>
    <col min="1286" max="1286" width="9.125" style="13" customWidth="1"/>
    <col min="1287" max="1537" width="9" style="13"/>
    <col min="1538" max="1538" width="8" style="13" customWidth="1"/>
    <col min="1539" max="1539" width="10.75" style="13" customWidth="1"/>
    <col min="1540" max="1540" width="13.375" style="13" customWidth="1"/>
    <col min="1541" max="1541" width="17.25" style="13" customWidth="1"/>
    <col min="1542" max="1542" width="9.125" style="13" customWidth="1"/>
    <col min="1543" max="1793" width="9" style="13"/>
    <col min="1794" max="1794" width="8" style="13" customWidth="1"/>
    <col min="1795" max="1795" width="10.75" style="13" customWidth="1"/>
    <col min="1796" max="1796" width="13.375" style="13" customWidth="1"/>
    <col min="1797" max="1797" width="17.25" style="13" customWidth="1"/>
    <col min="1798" max="1798" width="9.125" style="13" customWidth="1"/>
    <col min="1799" max="2049" width="9" style="13"/>
    <col min="2050" max="2050" width="8" style="13" customWidth="1"/>
    <col min="2051" max="2051" width="10.75" style="13" customWidth="1"/>
    <col min="2052" max="2052" width="13.375" style="13" customWidth="1"/>
    <col min="2053" max="2053" width="17.25" style="13" customWidth="1"/>
    <col min="2054" max="2054" width="9.125" style="13" customWidth="1"/>
    <col min="2055" max="2305" width="9" style="13"/>
    <col min="2306" max="2306" width="8" style="13" customWidth="1"/>
    <col min="2307" max="2307" width="10.75" style="13" customWidth="1"/>
    <col min="2308" max="2308" width="13.375" style="13" customWidth="1"/>
    <col min="2309" max="2309" width="17.25" style="13" customWidth="1"/>
    <col min="2310" max="2310" width="9.125" style="13" customWidth="1"/>
    <col min="2311" max="2561" width="9" style="13"/>
    <col min="2562" max="2562" width="8" style="13" customWidth="1"/>
    <col min="2563" max="2563" width="10.75" style="13" customWidth="1"/>
    <col min="2564" max="2564" width="13.375" style="13" customWidth="1"/>
    <col min="2565" max="2565" width="17.25" style="13" customWidth="1"/>
    <col min="2566" max="2566" width="9.125" style="13" customWidth="1"/>
    <col min="2567" max="2817" width="9" style="13"/>
    <col min="2818" max="2818" width="8" style="13" customWidth="1"/>
    <col min="2819" max="2819" width="10.75" style="13" customWidth="1"/>
    <col min="2820" max="2820" width="13.375" style="13" customWidth="1"/>
    <col min="2821" max="2821" width="17.25" style="13" customWidth="1"/>
    <col min="2822" max="2822" width="9.125" style="13" customWidth="1"/>
    <col min="2823" max="3073" width="9" style="13"/>
    <col min="3074" max="3074" width="8" style="13" customWidth="1"/>
    <col min="3075" max="3075" width="10.75" style="13" customWidth="1"/>
    <col min="3076" max="3076" width="13.375" style="13" customWidth="1"/>
    <col min="3077" max="3077" width="17.25" style="13" customWidth="1"/>
    <col min="3078" max="3078" width="9.125" style="13" customWidth="1"/>
    <col min="3079" max="3329" width="9" style="13"/>
    <col min="3330" max="3330" width="8" style="13" customWidth="1"/>
    <col min="3331" max="3331" width="10.75" style="13" customWidth="1"/>
    <col min="3332" max="3332" width="13.375" style="13" customWidth="1"/>
    <col min="3333" max="3333" width="17.25" style="13" customWidth="1"/>
    <col min="3334" max="3334" width="9.125" style="13" customWidth="1"/>
    <col min="3335" max="3585" width="9" style="13"/>
    <col min="3586" max="3586" width="8" style="13" customWidth="1"/>
    <col min="3587" max="3587" width="10.75" style="13" customWidth="1"/>
    <col min="3588" max="3588" width="13.375" style="13" customWidth="1"/>
    <col min="3589" max="3589" width="17.25" style="13" customWidth="1"/>
    <col min="3590" max="3590" width="9.125" style="13" customWidth="1"/>
    <col min="3591" max="3841" width="9" style="13"/>
    <col min="3842" max="3842" width="8" style="13" customWidth="1"/>
    <col min="3843" max="3843" width="10.75" style="13" customWidth="1"/>
    <col min="3844" max="3844" width="13.375" style="13" customWidth="1"/>
    <col min="3845" max="3845" width="17.25" style="13" customWidth="1"/>
    <col min="3846" max="3846" width="9.125" style="13" customWidth="1"/>
    <col min="3847" max="4097" width="9" style="13"/>
    <col min="4098" max="4098" width="8" style="13" customWidth="1"/>
    <col min="4099" max="4099" width="10.75" style="13" customWidth="1"/>
    <col min="4100" max="4100" width="13.375" style="13" customWidth="1"/>
    <col min="4101" max="4101" width="17.25" style="13" customWidth="1"/>
    <col min="4102" max="4102" width="9.125" style="13" customWidth="1"/>
    <col min="4103" max="4353" width="9" style="13"/>
    <col min="4354" max="4354" width="8" style="13" customWidth="1"/>
    <col min="4355" max="4355" width="10.75" style="13" customWidth="1"/>
    <col min="4356" max="4356" width="13.375" style="13" customWidth="1"/>
    <col min="4357" max="4357" width="17.25" style="13" customWidth="1"/>
    <col min="4358" max="4358" width="9.125" style="13" customWidth="1"/>
    <col min="4359" max="4609" width="9" style="13"/>
    <col min="4610" max="4610" width="8" style="13" customWidth="1"/>
    <col min="4611" max="4611" width="10.75" style="13" customWidth="1"/>
    <col min="4612" max="4612" width="13.375" style="13" customWidth="1"/>
    <col min="4613" max="4613" width="17.25" style="13" customWidth="1"/>
    <col min="4614" max="4614" width="9.125" style="13" customWidth="1"/>
    <col min="4615" max="4865" width="9" style="13"/>
    <col min="4866" max="4866" width="8" style="13" customWidth="1"/>
    <col min="4867" max="4867" width="10.75" style="13" customWidth="1"/>
    <col min="4868" max="4868" width="13.375" style="13" customWidth="1"/>
    <col min="4869" max="4869" width="17.25" style="13" customWidth="1"/>
    <col min="4870" max="4870" width="9.125" style="13" customWidth="1"/>
    <col min="4871" max="5121" width="9" style="13"/>
    <col min="5122" max="5122" width="8" style="13" customWidth="1"/>
    <col min="5123" max="5123" width="10.75" style="13" customWidth="1"/>
    <col min="5124" max="5124" width="13.375" style="13" customWidth="1"/>
    <col min="5125" max="5125" width="17.25" style="13" customWidth="1"/>
    <col min="5126" max="5126" width="9.125" style="13" customWidth="1"/>
    <col min="5127" max="5377" width="9" style="13"/>
    <col min="5378" max="5378" width="8" style="13" customWidth="1"/>
    <col min="5379" max="5379" width="10.75" style="13" customWidth="1"/>
    <col min="5380" max="5380" width="13.375" style="13" customWidth="1"/>
    <col min="5381" max="5381" width="17.25" style="13" customWidth="1"/>
    <col min="5382" max="5382" width="9.125" style="13" customWidth="1"/>
    <col min="5383" max="5633" width="9" style="13"/>
    <col min="5634" max="5634" width="8" style="13" customWidth="1"/>
    <col min="5635" max="5635" width="10.75" style="13" customWidth="1"/>
    <col min="5636" max="5636" width="13.375" style="13" customWidth="1"/>
    <col min="5637" max="5637" width="17.25" style="13" customWidth="1"/>
    <col min="5638" max="5638" width="9.125" style="13" customWidth="1"/>
    <col min="5639" max="5889" width="9" style="13"/>
    <col min="5890" max="5890" width="8" style="13" customWidth="1"/>
    <col min="5891" max="5891" width="10.75" style="13" customWidth="1"/>
    <col min="5892" max="5892" width="13.375" style="13" customWidth="1"/>
    <col min="5893" max="5893" width="17.25" style="13" customWidth="1"/>
    <col min="5894" max="5894" width="9.125" style="13" customWidth="1"/>
    <col min="5895" max="6145" width="9" style="13"/>
    <col min="6146" max="6146" width="8" style="13" customWidth="1"/>
    <col min="6147" max="6147" width="10.75" style="13" customWidth="1"/>
    <col min="6148" max="6148" width="13.375" style="13" customWidth="1"/>
    <col min="6149" max="6149" width="17.25" style="13" customWidth="1"/>
    <col min="6150" max="6150" width="9.125" style="13" customWidth="1"/>
    <col min="6151" max="6401" width="9" style="13"/>
    <col min="6402" max="6402" width="8" style="13" customWidth="1"/>
    <col min="6403" max="6403" width="10.75" style="13" customWidth="1"/>
    <col min="6404" max="6404" width="13.375" style="13" customWidth="1"/>
    <col min="6405" max="6405" width="17.25" style="13" customWidth="1"/>
    <col min="6406" max="6406" width="9.125" style="13" customWidth="1"/>
    <col min="6407" max="6657" width="9" style="13"/>
    <col min="6658" max="6658" width="8" style="13" customWidth="1"/>
    <col min="6659" max="6659" width="10.75" style="13" customWidth="1"/>
    <col min="6660" max="6660" width="13.375" style="13" customWidth="1"/>
    <col min="6661" max="6661" width="17.25" style="13" customWidth="1"/>
    <col min="6662" max="6662" width="9.125" style="13" customWidth="1"/>
    <col min="6663" max="6913" width="9" style="13"/>
    <col min="6914" max="6914" width="8" style="13" customWidth="1"/>
    <col min="6915" max="6915" width="10.75" style="13" customWidth="1"/>
    <col min="6916" max="6916" width="13.375" style="13" customWidth="1"/>
    <col min="6917" max="6917" width="17.25" style="13" customWidth="1"/>
    <col min="6918" max="6918" width="9.125" style="13" customWidth="1"/>
    <col min="6919" max="7169" width="9" style="13"/>
    <col min="7170" max="7170" width="8" style="13" customWidth="1"/>
    <col min="7171" max="7171" width="10.75" style="13" customWidth="1"/>
    <col min="7172" max="7172" width="13.375" style="13" customWidth="1"/>
    <col min="7173" max="7173" width="17.25" style="13" customWidth="1"/>
    <col min="7174" max="7174" width="9.125" style="13" customWidth="1"/>
    <col min="7175" max="7425" width="9" style="13"/>
    <col min="7426" max="7426" width="8" style="13" customWidth="1"/>
    <col min="7427" max="7427" width="10.75" style="13" customWidth="1"/>
    <col min="7428" max="7428" width="13.375" style="13" customWidth="1"/>
    <col min="7429" max="7429" width="17.25" style="13" customWidth="1"/>
    <col min="7430" max="7430" width="9.125" style="13" customWidth="1"/>
    <col min="7431" max="7681" width="9" style="13"/>
    <col min="7682" max="7682" width="8" style="13" customWidth="1"/>
    <col min="7683" max="7683" width="10.75" style="13" customWidth="1"/>
    <col min="7684" max="7684" width="13.375" style="13" customWidth="1"/>
    <col min="7685" max="7685" width="17.25" style="13" customWidth="1"/>
    <col min="7686" max="7686" width="9.125" style="13" customWidth="1"/>
    <col min="7687" max="7937" width="9" style="13"/>
    <col min="7938" max="7938" width="8" style="13" customWidth="1"/>
    <col min="7939" max="7939" width="10.75" style="13" customWidth="1"/>
    <col min="7940" max="7940" width="13.375" style="13" customWidth="1"/>
    <col min="7941" max="7941" width="17.25" style="13" customWidth="1"/>
    <col min="7942" max="7942" width="9.125" style="13" customWidth="1"/>
    <col min="7943" max="8193" width="9" style="13"/>
    <col min="8194" max="8194" width="8" style="13" customWidth="1"/>
    <col min="8195" max="8195" width="10.75" style="13" customWidth="1"/>
    <col min="8196" max="8196" width="13.375" style="13" customWidth="1"/>
    <col min="8197" max="8197" width="17.25" style="13" customWidth="1"/>
    <col min="8198" max="8198" width="9.125" style="13" customWidth="1"/>
    <col min="8199" max="8449" width="9" style="13"/>
    <col min="8450" max="8450" width="8" style="13" customWidth="1"/>
    <col min="8451" max="8451" width="10.75" style="13" customWidth="1"/>
    <col min="8452" max="8452" width="13.375" style="13" customWidth="1"/>
    <col min="8453" max="8453" width="17.25" style="13" customWidth="1"/>
    <col min="8454" max="8454" width="9.125" style="13" customWidth="1"/>
    <col min="8455" max="8705" width="9" style="13"/>
    <col min="8706" max="8706" width="8" style="13" customWidth="1"/>
    <col min="8707" max="8707" width="10.75" style="13" customWidth="1"/>
    <col min="8708" max="8708" width="13.375" style="13" customWidth="1"/>
    <col min="8709" max="8709" width="17.25" style="13" customWidth="1"/>
    <col min="8710" max="8710" width="9.125" style="13" customWidth="1"/>
    <col min="8711" max="8961" width="9" style="13"/>
    <col min="8962" max="8962" width="8" style="13" customWidth="1"/>
    <col min="8963" max="8963" width="10.75" style="13" customWidth="1"/>
    <col min="8964" max="8964" width="13.375" style="13" customWidth="1"/>
    <col min="8965" max="8965" width="17.25" style="13" customWidth="1"/>
    <col min="8966" max="8966" width="9.125" style="13" customWidth="1"/>
    <col min="8967" max="9217" width="9" style="13"/>
    <col min="9218" max="9218" width="8" style="13" customWidth="1"/>
    <col min="9219" max="9219" width="10.75" style="13" customWidth="1"/>
    <col min="9220" max="9220" width="13.375" style="13" customWidth="1"/>
    <col min="9221" max="9221" width="17.25" style="13" customWidth="1"/>
    <col min="9222" max="9222" width="9.125" style="13" customWidth="1"/>
    <col min="9223" max="9473" width="9" style="13"/>
    <col min="9474" max="9474" width="8" style="13" customWidth="1"/>
    <col min="9475" max="9475" width="10.75" style="13" customWidth="1"/>
    <col min="9476" max="9476" width="13.375" style="13" customWidth="1"/>
    <col min="9477" max="9477" width="17.25" style="13" customWidth="1"/>
    <col min="9478" max="9478" width="9.125" style="13" customWidth="1"/>
    <col min="9479" max="9729" width="9" style="13"/>
    <col min="9730" max="9730" width="8" style="13" customWidth="1"/>
    <col min="9731" max="9731" width="10.75" style="13" customWidth="1"/>
    <col min="9732" max="9732" width="13.375" style="13" customWidth="1"/>
    <col min="9733" max="9733" width="17.25" style="13" customWidth="1"/>
    <col min="9734" max="9734" width="9.125" style="13" customWidth="1"/>
    <col min="9735" max="9985" width="9" style="13"/>
    <col min="9986" max="9986" width="8" style="13" customWidth="1"/>
    <col min="9987" max="9987" width="10.75" style="13" customWidth="1"/>
    <col min="9988" max="9988" width="13.375" style="13" customWidth="1"/>
    <col min="9989" max="9989" width="17.25" style="13" customWidth="1"/>
    <col min="9990" max="9990" width="9.125" style="13" customWidth="1"/>
    <col min="9991" max="10241" width="9" style="13"/>
    <col min="10242" max="10242" width="8" style="13" customWidth="1"/>
    <col min="10243" max="10243" width="10.75" style="13" customWidth="1"/>
    <col min="10244" max="10244" width="13.375" style="13" customWidth="1"/>
    <col min="10245" max="10245" width="17.25" style="13" customWidth="1"/>
    <col min="10246" max="10246" width="9.125" style="13" customWidth="1"/>
    <col min="10247" max="10497" width="9" style="13"/>
    <col min="10498" max="10498" width="8" style="13" customWidth="1"/>
    <col min="10499" max="10499" width="10.75" style="13" customWidth="1"/>
    <col min="10500" max="10500" width="13.375" style="13" customWidth="1"/>
    <col min="10501" max="10501" width="17.25" style="13" customWidth="1"/>
    <col min="10502" max="10502" width="9.125" style="13" customWidth="1"/>
    <col min="10503" max="10753" width="9" style="13"/>
    <col min="10754" max="10754" width="8" style="13" customWidth="1"/>
    <col min="10755" max="10755" width="10.75" style="13" customWidth="1"/>
    <col min="10756" max="10756" width="13.375" style="13" customWidth="1"/>
    <col min="10757" max="10757" width="17.25" style="13" customWidth="1"/>
    <col min="10758" max="10758" width="9.125" style="13" customWidth="1"/>
    <col min="10759" max="11009" width="9" style="13"/>
    <col min="11010" max="11010" width="8" style="13" customWidth="1"/>
    <col min="11011" max="11011" width="10.75" style="13" customWidth="1"/>
    <col min="11012" max="11012" width="13.375" style="13" customWidth="1"/>
    <col min="11013" max="11013" width="17.25" style="13" customWidth="1"/>
    <col min="11014" max="11014" width="9.125" style="13" customWidth="1"/>
    <col min="11015" max="11265" width="9" style="13"/>
    <col min="11266" max="11266" width="8" style="13" customWidth="1"/>
    <col min="11267" max="11267" width="10.75" style="13" customWidth="1"/>
    <col min="11268" max="11268" width="13.375" style="13" customWidth="1"/>
    <col min="11269" max="11269" width="17.25" style="13" customWidth="1"/>
    <col min="11270" max="11270" width="9.125" style="13" customWidth="1"/>
    <col min="11271" max="11521" width="9" style="13"/>
    <col min="11522" max="11522" width="8" style="13" customWidth="1"/>
    <col min="11523" max="11523" width="10.75" style="13" customWidth="1"/>
    <col min="11524" max="11524" width="13.375" style="13" customWidth="1"/>
    <col min="11525" max="11525" width="17.25" style="13" customWidth="1"/>
    <col min="11526" max="11526" width="9.125" style="13" customWidth="1"/>
    <col min="11527" max="11777" width="9" style="13"/>
    <col min="11778" max="11778" width="8" style="13" customWidth="1"/>
    <col min="11779" max="11779" width="10.75" style="13" customWidth="1"/>
    <col min="11780" max="11780" width="13.375" style="13" customWidth="1"/>
    <col min="11781" max="11781" width="17.25" style="13" customWidth="1"/>
    <col min="11782" max="11782" width="9.125" style="13" customWidth="1"/>
    <col min="11783" max="12033" width="9" style="13"/>
    <col min="12034" max="12034" width="8" style="13" customWidth="1"/>
    <col min="12035" max="12035" width="10.75" style="13" customWidth="1"/>
    <col min="12036" max="12036" width="13.375" style="13" customWidth="1"/>
    <col min="12037" max="12037" width="17.25" style="13" customWidth="1"/>
    <col min="12038" max="12038" width="9.125" style="13" customWidth="1"/>
    <col min="12039" max="12289" width="9" style="13"/>
    <col min="12290" max="12290" width="8" style="13" customWidth="1"/>
    <col min="12291" max="12291" width="10.75" style="13" customWidth="1"/>
    <col min="12292" max="12292" width="13.375" style="13" customWidth="1"/>
    <col min="12293" max="12293" width="17.25" style="13" customWidth="1"/>
    <col min="12294" max="12294" width="9.125" style="13" customWidth="1"/>
    <col min="12295" max="12545" width="9" style="13"/>
    <col min="12546" max="12546" width="8" style="13" customWidth="1"/>
    <col min="12547" max="12547" width="10.75" style="13" customWidth="1"/>
    <col min="12548" max="12548" width="13.375" style="13" customWidth="1"/>
    <col min="12549" max="12549" width="17.25" style="13" customWidth="1"/>
    <col min="12550" max="12550" width="9.125" style="13" customWidth="1"/>
    <col min="12551" max="12801" width="9" style="13"/>
    <col min="12802" max="12802" width="8" style="13" customWidth="1"/>
    <col min="12803" max="12803" width="10.75" style="13" customWidth="1"/>
    <col min="12804" max="12804" width="13.375" style="13" customWidth="1"/>
    <col min="12805" max="12805" width="17.25" style="13" customWidth="1"/>
    <col min="12806" max="12806" width="9.125" style="13" customWidth="1"/>
    <col min="12807" max="13057" width="9" style="13"/>
    <col min="13058" max="13058" width="8" style="13" customWidth="1"/>
    <col min="13059" max="13059" width="10.75" style="13" customWidth="1"/>
    <col min="13060" max="13060" width="13.375" style="13" customWidth="1"/>
    <col min="13061" max="13061" width="17.25" style="13" customWidth="1"/>
    <col min="13062" max="13062" width="9.125" style="13" customWidth="1"/>
    <col min="13063" max="13313" width="9" style="13"/>
    <col min="13314" max="13314" width="8" style="13" customWidth="1"/>
    <col min="13315" max="13315" width="10.75" style="13" customWidth="1"/>
    <col min="13316" max="13316" width="13.375" style="13" customWidth="1"/>
    <col min="13317" max="13317" width="17.25" style="13" customWidth="1"/>
    <col min="13318" max="13318" width="9.125" style="13" customWidth="1"/>
    <col min="13319" max="13569" width="9" style="13"/>
    <col min="13570" max="13570" width="8" style="13" customWidth="1"/>
    <col min="13571" max="13571" width="10.75" style="13" customWidth="1"/>
    <col min="13572" max="13572" width="13.375" style="13" customWidth="1"/>
    <col min="13573" max="13573" width="17.25" style="13" customWidth="1"/>
    <col min="13574" max="13574" width="9.125" style="13" customWidth="1"/>
    <col min="13575" max="13825" width="9" style="13"/>
    <col min="13826" max="13826" width="8" style="13" customWidth="1"/>
    <col min="13827" max="13827" width="10.75" style="13" customWidth="1"/>
    <col min="13828" max="13828" width="13.375" style="13" customWidth="1"/>
    <col min="13829" max="13829" width="17.25" style="13" customWidth="1"/>
    <col min="13830" max="13830" width="9.125" style="13" customWidth="1"/>
    <col min="13831" max="14081" width="9" style="13"/>
    <col min="14082" max="14082" width="8" style="13" customWidth="1"/>
    <col min="14083" max="14083" width="10.75" style="13" customWidth="1"/>
    <col min="14084" max="14084" width="13.375" style="13" customWidth="1"/>
    <col min="14085" max="14085" width="17.25" style="13" customWidth="1"/>
    <col min="14086" max="14086" width="9.125" style="13" customWidth="1"/>
    <col min="14087" max="14337" width="9" style="13"/>
    <col min="14338" max="14338" width="8" style="13" customWidth="1"/>
    <col min="14339" max="14339" width="10.75" style="13" customWidth="1"/>
    <col min="14340" max="14340" width="13.375" style="13" customWidth="1"/>
    <col min="14341" max="14341" width="17.25" style="13" customWidth="1"/>
    <col min="14342" max="14342" width="9.125" style="13" customWidth="1"/>
    <col min="14343" max="14593" width="9" style="13"/>
    <col min="14594" max="14594" width="8" style="13" customWidth="1"/>
    <col min="14595" max="14595" width="10.75" style="13" customWidth="1"/>
    <col min="14596" max="14596" width="13.375" style="13" customWidth="1"/>
    <col min="14597" max="14597" width="17.25" style="13" customWidth="1"/>
    <col min="14598" max="14598" width="9.125" style="13" customWidth="1"/>
    <col min="14599" max="14849" width="9" style="13"/>
    <col min="14850" max="14850" width="8" style="13" customWidth="1"/>
    <col min="14851" max="14851" width="10.75" style="13" customWidth="1"/>
    <col min="14852" max="14852" width="13.375" style="13" customWidth="1"/>
    <col min="14853" max="14853" width="17.25" style="13" customWidth="1"/>
    <col min="14854" max="14854" width="9.125" style="13" customWidth="1"/>
    <col min="14855" max="15105" width="9" style="13"/>
    <col min="15106" max="15106" width="8" style="13" customWidth="1"/>
    <col min="15107" max="15107" width="10.75" style="13" customWidth="1"/>
    <col min="15108" max="15108" width="13.375" style="13" customWidth="1"/>
    <col min="15109" max="15109" width="17.25" style="13" customWidth="1"/>
    <col min="15110" max="15110" width="9.125" style="13" customWidth="1"/>
    <col min="15111" max="15361" width="9" style="13"/>
    <col min="15362" max="15362" width="8" style="13" customWidth="1"/>
    <col min="15363" max="15363" width="10.75" style="13" customWidth="1"/>
    <col min="15364" max="15364" width="13.375" style="13" customWidth="1"/>
    <col min="15365" max="15365" width="17.25" style="13" customWidth="1"/>
    <col min="15366" max="15366" width="9.125" style="13" customWidth="1"/>
    <col min="15367" max="15617" width="9" style="13"/>
    <col min="15618" max="15618" width="8" style="13" customWidth="1"/>
    <col min="15619" max="15619" width="10.75" style="13" customWidth="1"/>
    <col min="15620" max="15620" width="13.375" style="13" customWidth="1"/>
    <col min="15621" max="15621" width="17.25" style="13" customWidth="1"/>
    <col min="15622" max="15622" width="9.125" style="13" customWidth="1"/>
    <col min="15623" max="15873" width="9" style="13"/>
    <col min="15874" max="15874" width="8" style="13" customWidth="1"/>
    <col min="15875" max="15875" width="10.75" style="13" customWidth="1"/>
    <col min="15876" max="15876" width="13.375" style="13" customWidth="1"/>
    <col min="15877" max="15877" width="17.25" style="13" customWidth="1"/>
    <col min="15878" max="15878" width="9.125" style="13" customWidth="1"/>
    <col min="15879" max="16129" width="9" style="13"/>
    <col min="16130" max="16130" width="8" style="13" customWidth="1"/>
    <col min="16131" max="16131" width="10.75" style="13" customWidth="1"/>
    <col min="16132" max="16132" width="13.375" style="13" customWidth="1"/>
    <col min="16133" max="16133" width="17.25" style="13" customWidth="1"/>
    <col min="16134" max="16134" width="9.125" style="13" customWidth="1"/>
    <col min="16135" max="16384" width="9" style="13"/>
  </cols>
  <sheetData>
    <row r="2" spans="2:6" ht="23.25" x14ac:dyDescent="0.35">
      <c r="B2" s="12" t="s">
        <v>23</v>
      </c>
    </row>
    <row r="3" spans="2:6" ht="23.25" x14ac:dyDescent="0.35">
      <c r="B3" s="12"/>
    </row>
    <row r="4" spans="2:6" ht="41.25" customHeight="1" x14ac:dyDescent="0.3">
      <c r="B4" s="131" t="s">
        <v>24</v>
      </c>
      <c r="C4" s="131"/>
      <c r="F4" s="50" t="s">
        <v>25</v>
      </c>
    </row>
    <row r="5" spans="2:6" s="54" customFormat="1" ht="26.25" customHeight="1" x14ac:dyDescent="0.2">
      <c r="B5" s="51">
        <v>0.05</v>
      </c>
      <c r="C5" s="34" t="s">
        <v>26</v>
      </c>
      <c r="D5" s="52" t="s">
        <v>27</v>
      </c>
      <c r="E5" s="34" t="s">
        <v>28</v>
      </c>
      <c r="F5" s="53">
        <f>1/B5</f>
        <v>20</v>
      </c>
    </row>
    <row r="6" spans="2:6" s="28" customFormat="1" ht="8.25" customHeight="1" x14ac:dyDescent="0.2">
      <c r="F6" s="55"/>
    </row>
    <row r="7" spans="2:6" s="28" customFormat="1" ht="24" customHeight="1" x14ac:dyDescent="0.2">
      <c r="B7" s="51">
        <v>0.08</v>
      </c>
      <c r="C7" s="34" t="s">
        <v>29</v>
      </c>
      <c r="D7" s="52" t="s">
        <v>27</v>
      </c>
      <c r="E7" s="34" t="s">
        <v>30</v>
      </c>
      <c r="F7" s="53">
        <f>1/B7</f>
        <v>12.5</v>
      </c>
    </row>
    <row r="8" spans="2:6" x14ac:dyDescent="0.3">
      <c r="B8" s="29"/>
      <c r="C8" s="30"/>
      <c r="D8" s="31"/>
      <c r="E8" s="36"/>
    </row>
    <row r="9" spans="2:6" ht="21" x14ac:dyDescent="0.35">
      <c r="B9" s="114" t="s">
        <v>88</v>
      </c>
      <c r="C9" s="30"/>
      <c r="D9" s="31"/>
      <c r="E9" s="36"/>
    </row>
    <row r="11" spans="2:6" x14ac:dyDescent="0.3">
      <c r="B11" s="16"/>
      <c r="C11" s="15"/>
      <c r="D11" s="31"/>
      <c r="E11" s="36"/>
    </row>
    <row r="12" spans="2:6" x14ac:dyDescent="0.3">
      <c r="B12" s="16"/>
      <c r="C12" s="15"/>
      <c r="D12" s="31"/>
      <c r="E12" s="36"/>
    </row>
    <row r="13" spans="2:6" x14ac:dyDescent="0.3">
      <c r="B13" s="16"/>
      <c r="C13" s="15"/>
      <c r="D13" s="31"/>
      <c r="E13" s="36"/>
    </row>
  </sheetData>
  <mergeCells count="1">
    <mergeCell ref="B4:C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/>
  </sheetViews>
  <sheetFormatPr defaultRowHeight="18.75" x14ac:dyDescent="0.3"/>
  <cols>
    <col min="1" max="1" width="13.625" style="13" customWidth="1"/>
    <col min="2" max="2" width="18.5" style="13" customWidth="1"/>
    <col min="3" max="11" width="9.875" style="13" customWidth="1"/>
    <col min="12" max="256" width="9" style="13"/>
    <col min="257" max="257" width="13.625" style="13" customWidth="1"/>
    <col min="258" max="258" width="18.5" style="13" customWidth="1"/>
    <col min="259" max="267" width="9.875" style="13" customWidth="1"/>
    <col min="268" max="512" width="9" style="13"/>
    <col min="513" max="513" width="13.625" style="13" customWidth="1"/>
    <col min="514" max="514" width="18.5" style="13" customWidth="1"/>
    <col min="515" max="523" width="9.875" style="13" customWidth="1"/>
    <col min="524" max="768" width="9" style="13"/>
    <col min="769" max="769" width="13.625" style="13" customWidth="1"/>
    <col min="770" max="770" width="18.5" style="13" customWidth="1"/>
    <col min="771" max="779" width="9.875" style="13" customWidth="1"/>
    <col min="780" max="1024" width="9" style="13"/>
    <col min="1025" max="1025" width="13.625" style="13" customWidth="1"/>
    <col min="1026" max="1026" width="18.5" style="13" customWidth="1"/>
    <col min="1027" max="1035" width="9.875" style="13" customWidth="1"/>
    <col min="1036" max="1280" width="9" style="13"/>
    <col min="1281" max="1281" width="13.625" style="13" customWidth="1"/>
    <col min="1282" max="1282" width="18.5" style="13" customWidth="1"/>
    <col min="1283" max="1291" width="9.875" style="13" customWidth="1"/>
    <col min="1292" max="1536" width="9" style="13"/>
    <col min="1537" max="1537" width="13.625" style="13" customWidth="1"/>
    <col min="1538" max="1538" width="18.5" style="13" customWidth="1"/>
    <col min="1539" max="1547" width="9.875" style="13" customWidth="1"/>
    <col min="1548" max="1792" width="9" style="13"/>
    <col min="1793" max="1793" width="13.625" style="13" customWidth="1"/>
    <col min="1794" max="1794" width="18.5" style="13" customWidth="1"/>
    <col min="1795" max="1803" width="9.875" style="13" customWidth="1"/>
    <col min="1804" max="2048" width="9" style="13"/>
    <col min="2049" max="2049" width="13.625" style="13" customWidth="1"/>
    <col min="2050" max="2050" width="18.5" style="13" customWidth="1"/>
    <col min="2051" max="2059" width="9.875" style="13" customWidth="1"/>
    <col min="2060" max="2304" width="9" style="13"/>
    <col min="2305" max="2305" width="13.625" style="13" customWidth="1"/>
    <col min="2306" max="2306" width="18.5" style="13" customWidth="1"/>
    <col min="2307" max="2315" width="9.875" style="13" customWidth="1"/>
    <col min="2316" max="2560" width="9" style="13"/>
    <col min="2561" max="2561" width="13.625" style="13" customWidth="1"/>
    <col min="2562" max="2562" width="18.5" style="13" customWidth="1"/>
    <col min="2563" max="2571" width="9.875" style="13" customWidth="1"/>
    <col min="2572" max="2816" width="9" style="13"/>
    <col min="2817" max="2817" width="13.625" style="13" customWidth="1"/>
    <col min="2818" max="2818" width="18.5" style="13" customWidth="1"/>
    <col min="2819" max="2827" width="9.875" style="13" customWidth="1"/>
    <col min="2828" max="3072" width="9" style="13"/>
    <col min="3073" max="3073" width="13.625" style="13" customWidth="1"/>
    <col min="3074" max="3074" width="18.5" style="13" customWidth="1"/>
    <col min="3075" max="3083" width="9.875" style="13" customWidth="1"/>
    <col min="3084" max="3328" width="9" style="13"/>
    <col min="3329" max="3329" width="13.625" style="13" customWidth="1"/>
    <col min="3330" max="3330" width="18.5" style="13" customWidth="1"/>
    <col min="3331" max="3339" width="9.875" style="13" customWidth="1"/>
    <col min="3340" max="3584" width="9" style="13"/>
    <col min="3585" max="3585" width="13.625" style="13" customWidth="1"/>
    <col min="3586" max="3586" width="18.5" style="13" customWidth="1"/>
    <col min="3587" max="3595" width="9.875" style="13" customWidth="1"/>
    <col min="3596" max="3840" width="9" style="13"/>
    <col min="3841" max="3841" width="13.625" style="13" customWidth="1"/>
    <col min="3842" max="3842" width="18.5" style="13" customWidth="1"/>
    <col min="3843" max="3851" width="9.875" style="13" customWidth="1"/>
    <col min="3852" max="4096" width="9" style="13"/>
    <col min="4097" max="4097" width="13.625" style="13" customWidth="1"/>
    <col min="4098" max="4098" width="18.5" style="13" customWidth="1"/>
    <col min="4099" max="4107" width="9.875" style="13" customWidth="1"/>
    <col min="4108" max="4352" width="9" style="13"/>
    <col min="4353" max="4353" width="13.625" style="13" customWidth="1"/>
    <col min="4354" max="4354" width="18.5" style="13" customWidth="1"/>
    <col min="4355" max="4363" width="9.875" style="13" customWidth="1"/>
    <col min="4364" max="4608" width="9" style="13"/>
    <col min="4609" max="4609" width="13.625" style="13" customWidth="1"/>
    <col min="4610" max="4610" width="18.5" style="13" customWidth="1"/>
    <col min="4611" max="4619" width="9.875" style="13" customWidth="1"/>
    <col min="4620" max="4864" width="9" style="13"/>
    <col min="4865" max="4865" width="13.625" style="13" customWidth="1"/>
    <col min="4866" max="4866" width="18.5" style="13" customWidth="1"/>
    <col min="4867" max="4875" width="9.875" style="13" customWidth="1"/>
    <col min="4876" max="5120" width="9" style="13"/>
    <col min="5121" max="5121" width="13.625" style="13" customWidth="1"/>
    <col min="5122" max="5122" width="18.5" style="13" customWidth="1"/>
    <col min="5123" max="5131" width="9.875" style="13" customWidth="1"/>
    <col min="5132" max="5376" width="9" style="13"/>
    <col min="5377" max="5377" width="13.625" style="13" customWidth="1"/>
    <col min="5378" max="5378" width="18.5" style="13" customWidth="1"/>
    <col min="5379" max="5387" width="9.875" style="13" customWidth="1"/>
    <col min="5388" max="5632" width="9" style="13"/>
    <col min="5633" max="5633" width="13.625" style="13" customWidth="1"/>
    <col min="5634" max="5634" width="18.5" style="13" customWidth="1"/>
    <col min="5635" max="5643" width="9.875" style="13" customWidth="1"/>
    <col min="5644" max="5888" width="9" style="13"/>
    <col min="5889" max="5889" width="13.625" style="13" customWidth="1"/>
    <col min="5890" max="5890" width="18.5" style="13" customWidth="1"/>
    <col min="5891" max="5899" width="9.875" style="13" customWidth="1"/>
    <col min="5900" max="6144" width="9" style="13"/>
    <col min="6145" max="6145" width="13.625" style="13" customWidth="1"/>
    <col min="6146" max="6146" width="18.5" style="13" customWidth="1"/>
    <col min="6147" max="6155" width="9.875" style="13" customWidth="1"/>
    <col min="6156" max="6400" width="9" style="13"/>
    <col min="6401" max="6401" width="13.625" style="13" customWidth="1"/>
    <col min="6402" max="6402" width="18.5" style="13" customWidth="1"/>
    <col min="6403" max="6411" width="9.875" style="13" customWidth="1"/>
    <col min="6412" max="6656" width="9" style="13"/>
    <col min="6657" max="6657" width="13.625" style="13" customWidth="1"/>
    <col min="6658" max="6658" width="18.5" style="13" customWidth="1"/>
    <col min="6659" max="6667" width="9.875" style="13" customWidth="1"/>
    <col min="6668" max="6912" width="9" style="13"/>
    <col min="6913" max="6913" width="13.625" style="13" customWidth="1"/>
    <col min="6914" max="6914" width="18.5" style="13" customWidth="1"/>
    <col min="6915" max="6923" width="9.875" style="13" customWidth="1"/>
    <col min="6924" max="7168" width="9" style="13"/>
    <col min="7169" max="7169" width="13.625" style="13" customWidth="1"/>
    <col min="7170" max="7170" width="18.5" style="13" customWidth="1"/>
    <col min="7171" max="7179" width="9.875" style="13" customWidth="1"/>
    <col min="7180" max="7424" width="9" style="13"/>
    <col min="7425" max="7425" width="13.625" style="13" customWidth="1"/>
    <col min="7426" max="7426" width="18.5" style="13" customWidth="1"/>
    <col min="7427" max="7435" width="9.875" style="13" customWidth="1"/>
    <col min="7436" max="7680" width="9" style="13"/>
    <col min="7681" max="7681" width="13.625" style="13" customWidth="1"/>
    <col min="7682" max="7682" width="18.5" style="13" customWidth="1"/>
    <col min="7683" max="7691" width="9.875" style="13" customWidth="1"/>
    <col min="7692" max="7936" width="9" style="13"/>
    <col min="7937" max="7937" width="13.625" style="13" customWidth="1"/>
    <col min="7938" max="7938" width="18.5" style="13" customWidth="1"/>
    <col min="7939" max="7947" width="9.875" style="13" customWidth="1"/>
    <col min="7948" max="8192" width="9" style="13"/>
    <col min="8193" max="8193" width="13.625" style="13" customWidth="1"/>
    <col min="8194" max="8194" width="18.5" style="13" customWidth="1"/>
    <col min="8195" max="8203" width="9.875" style="13" customWidth="1"/>
    <col min="8204" max="8448" width="9" style="13"/>
    <col min="8449" max="8449" width="13.625" style="13" customWidth="1"/>
    <col min="8450" max="8450" width="18.5" style="13" customWidth="1"/>
    <col min="8451" max="8459" width="9.875" style="13" customWidth="1"/>
    <col min="8460" max="8704" width="9" style="13"/>
    <col min="8705" max="8705" width="13.625" style="13" customWidth="1"/>
    <col min="8706" max="8706" width="18.5" style="13" customWidth="1"/>
    <col min="8707" max="8715" width="9.875" style="13" customWidth="1"/>
    <col min="8716" max="8960" width="9" style="13"/>
    <col min="8961" max="8961" width="13.625" style="13" customWidth="1"/>
    <col min="8962" max="8962" width="18.5" style="13" customWidth="1"/>
    <col min="8963" max="8971" width="9.875" style="13" customWidth="1"/>
    <col min="8972" max="9216" width="9" style="13"/>
    <col min="9217" max="9217" width="13.625" style="13" customWidth="1"/>
    <col min="9218" max="9218" width="18.5" style="13" customWidth="1"/>
    <col min="9219" max="9227" width="9.875" style="13" customWidth="1"/>
    <col min="9228" max="9472" width="9" style="13"/>
    <col min="9473" max="9473" width="13.625" style="13" customWidth="1"/>
    <col min="9474" max="9474" width="18.5" style="13" customWidth="1"/>
    <col min="9475" max="9483" width="9.875" style="13" customWidth="1"/>
    <col min="9484" max="9728" width="9" style="13"/>
    <col min="9729" max="9729" width="13.625" style="13" customWidth="1"/>
    <col min="9730" max="9730" width="18.5" style="13" customWidth="1"/>
    <col min="9731" max="9739" width="9.875" style="13" customWidth="1"/>
    <col min="9740" max="9984" width="9" style="13"/>
    <col min="9985" max="9985" width="13.625" style="13" customWidth="1"/>
    <col min="9986" max="9986" width="18.5" style="13" customWidth="1"/>
    <col min="9987" max="9995" width="9.875" style="13" customWidth="1"/>
    <col min="9996" max="10240" width="9" style="13"/>
    <col min="10241" max="10241" width="13.625" style="13" customWidth="1"/>
    <col min="10242" max="10242" width="18.5" style="13" customWidth="1"/>
    <col min="10243" max="10251" width="9.875" style="13" customWidth="1"/>
    <col min="10252" max="10496" width="9" style="13"/>
    <col min="10497" max="10497" width="13.625" style="13" customWidth="1"/>
    <col min="10498" max="10498" width="18.5" style="13" customWidth="1"/>
    <col min="10499" max="10507" width="9.875" style="13" customWidth="1"/>
    <col min="10508" max="10752" width="9" style="13"/>
    <col min="10753" max="10753" width="13.625" style="13" customWidth="1"/>
    <col min="10754" max="10754" width="18.5" style="13" customWidth="1"/>
    <col min="10755" max="10763" width="9.875" style="13" customWidth="1"/>
    <col min="10764" max="11008" width="9" style="13"/>
    <col min="11009" max="11009" width="13.625" style="13" customWidth="1"/>
    <col min="11010" max="11010" width="18.5" style="13" customWidth="1"/>
    <col min="11011" max="11019" width="9.875" style="13" customWidth="1"/>
    <col min="11020" max="11264" width="9" style="13"/>
    <col min="11265" max="11265" width="13.625" style="13" customWidth="1"/>
    <col min="11266" max="11266" width="18.5" style="13" customWidth="1"/>
    <col min="11267" max="11275" width="9.875" style="13" customWidth="1"/>
    <col min="11276" max="11520" width="9" style="13"/>
    <col min="11521" max="11521" width="13.625" style="13" customWidth="1"/>
    <col min="11522" max="11522" width="18.5" style="13" customWidth="1"/>
    <col min="11523" max="11531" width="9.875" style="13" customWidth="1"/>
    <col min="11532" max="11776" width="9" style="13"/>
    <col min="11777" max="11777" width="13.625" style="13" customWidth="1"/>
    <col min="11778" max="11778" width="18.5" style="13" customWidth="1"/>
    <col min="11779" max="11787" width="9.875" style="13" customWidth="1"/>
    <col min="11788" max="12032" width="9" style="13"/>
    <col min="12033" max="12033" width="13.625" style="13" customWidth="1"/>
    <col min="12034" max="12034" width="18.5" style="13" customWidth="1"/>
    <col min="12035" max="12043" width="9.875" style="13" customWidth="1"/>
    <col min="12044" max="12288" width="9" style="13"/>
    <col min="12289" max="12289" width="13.625" style="13" customWidth="1"/>
    <col min="12290" max="12290" width="18.5" style="13" customWidth="1"/>
    <col min="12291" max="12299" width="9.875" style="13" customWidth="1"/>
    <col min="12300" max="12544" width="9" style="13"/>
    <col min="12545" max="12545" width="13.625" style="13" customWidth="1"/>
    <col min="12546" max="12546" width="18.5" style="13" customWidth="1"/>
    <col min="12547" max="12555" width="9.875" style="13" customWidth="1"/>
    <col min="12556" max="12800" width="9" style="13"/>
    <col min="12801" max="12801" width="13.625" style="13" customWidth="1"/>
    <col min="12802" max="12802" width="18.5" style="13" customWidth="1"/>
    <col min="12803" max="12811" width="9.875" style="13" customWidth="1"/>
    <col min="12812" max="13056" width="9" style="13"/>
    <col min="13057" max="13057" width="13.625" style="13" customWidth="1"/>
    <col min="13058" max="13058" width="18.5" style="13" customWidth="1"/>
    <col min="13059" max="13067" width="9.875" style="13" customWidth="1"/>
    <col min="13068" max="13312" width="9" style="13"/>
    <col min="13313" max="13313" width="13.625" style="13" customWidth="1"/>
    <col min="13314" max="13314" width="18.5" style="13" customWidth="1"/>
    <col min="13315" max="13323" width="9.875" style="13" customWidth="1"/>
    <col min="13324" max="13568" width="9" style="13"/>
    <col min="13569" max="13569" width="13.625" style="13" customWidth="1"/>
    <col min="13570" max="13570" width="18.5" style="13" customWidth="1"/>
    <col min="13571" max="13579" width="9.875" style="13" customWidth="1"/>
    <col min="13580" max="13824" width="9" style="13"/>
    <col min="13825" max="13825" width="13.625" style="13" customWidth="1"/>
    <col min="13826" max="13826" width="18.5" style="13" customWidth="1"/>
    <col min="13827" max="13835" width="9.875" style="13" customWidth="1"/>
    <col min="13836" max="14080" width="9" style="13"/>
    <col min="14081" max="14081" width="13.625" style="13" customWidth="1"/>
    <col min="14082" max="14082" width="18.5" style="13" customWidth="1"/>
    <col min="14083" max="14091" width="9.875" style="13" customWidth="1"/>
    <col min="14092" max="14336" width="9" style="13"/>
    <col min="14337" max="14337" width="13.625" style="13" customWidth="1"/>
    <col min="14338" max="14338" width="18.5" style="13" customWidth="1"/>
    <col min="14339" max="14347" width="9.875" style="13" customWidth="1"/>
    <col min="14348" max="14592" width="9" style="13"/>
    <col min="14593" max="14593" width="13.625" style="13" customWidth="1"/>
    <col min="14594" max="14594" width="18.5" style="13" customWidth="1"/>
    <col min="14595" max="14603" width="9.875" style="13" customWidth="1"/>
    <col min="14604" max="14848" width="9" style="13"/>
    <col min="14849" max="14849" width="13.625" style="13" customWidth="1"/>
    <col min="14850" max="14850" width="18.5" style="13" customWidth="1"/>
    <col min="14851" max="14859" width="9.875" style="13" customWidth="1"/>
    <col min="14860" max="15104" width="9" style="13"/>
    <col min="15105" max="15105" width="13.625" style="13" customWidth="1"/>
    <col min="15106" max="15106" width="18.5" style="13" customWidth="1"/>
    <col min="15107" max="15115" width="9.875" style="13" customWidth="1"/>
    <col min="15116" max="15360" width="9" style="13"/>
    <col min="15361" max="15361" width="13.625" style="13" customWidth="1"/>
    <col min="15362" max="15362" width="18.5" style="13" customWidth="1"/>
    <col min="15363" max="15371" width="9.875" style="13" customWidth="1"/>
    <col min="15372" max="15616" width="9" style="13"/>
    <col min="15617" max="15617" width="13.625" style="13" customWidth="1"/>
    <col min="15618" max="15618" width="18.5" style="13" customWidth="1"/>
    <col min="15619" max="15627" width="9.875" style="13" customWidth="1"/>
    <col min="15628" max="15872" width="9" style="13"/>
    <col min="15873" max="15873" width="13.625" style="13" customWidth="1"/>
    <col min="15874" max="15874" width="18.5" style="13" customWidth="1"/>
    <col min="15875" max="15883" width="9.875" style="13" customWidth="1"/>
    <col min="15884" max="16128" width="9" style="13"/>
    <col min="16129" max="16129" width="13.625" style="13" customWidth="1"/>
    <col min="16130" max="16130" width="18.5" style="13" customWidth="1"/>
    <col min="16131" max="16139" width="9.875" style="13" customWidth="1"/>
    <col min="16140" max="16384" width="9" style="13"/>
  </cols>
  <sheetData>
    <row r="1" spans="1:11" s="28" customFormat="1" x14ac:dyDescent="0.2"/>
    <row r="2" spans="1:11" s="28" customFormat="1" ht="23.25" x14ac:dyDescent="0.2">
      <c r="A2" s="32"/>
      <c r="B2" s="33" t="s">
        <v>13</v>
      </c>
    </row>
    <row r="3" spans="1:11" s="28" customFormat="1" ht="24" customHeight="1" x14ac:dyDescent="0.2">
      <c r="A3" s="32"/>
      <c r="B3" s="34"/>
      <c r="C3" s="35"/>
    </row>
    <row r="4" spans="1:11" x14ac:dyDescent="0.3">
      <c r="A4" s="31"/>
      <c r="B4" s="36"/>
      <c r="C4" s="37" t="s">
        <v>14</v>
      </c>
      <c r="D4" s="17"/>
      <c r="E4" s="17"/>
      <c r="F4" s="17"/>
      <c r="G4" s="17"/>
      <c r="H4" s="17"/>
      <c r="I4" s="17"/>
      <c r="J4" s="17"/>
      <c r="K4" s="37" t="s">
        <v>15</v>
      </c>
    </row>
    <row r="5" spans="1:11" ht="22.5" customHeight="1" x14ac:dyDescent="0.3">
      <c r="A5" s="31"/>
      <c r="B5" s="38" t="s">
        <v>16</v>
      </c>
      <c r="C5" s="39">
        <v>0.12</v>
      </c>
      <c r="D5" s="40">
        <v>0.11</v>
      </c>
      <c r="E5" s="40">
        <v>0.1</v>
      </c>
      <c r="F5" s="40">
        <v>0.09</v>
      </c>
      <c r="G5" s="40">
        <v>0.08</v>
      </c>
      <c r="H5" s="40">
        <v>7.0000000000000007E-2</v>
      </c>
      <c r="I5" s="40">
        <v>0.06</v>
      </c>
      <c r="J5" s="40">
        <v>0.05</v>
      </c>
      <c r="K5" s="40">
        <v>0.04</v>
      </c>
    </row>
    <row r="6" spans="1:11" x14ac:dyDescent="0.3">
      <c r="C6" s="41"/>
      <c r="D6" s="42"/>
      <c r="E6" s="42"/>
      <c r="F6" s="42"/>
      <c r="G6" s="42"/>
      <c r="H6" s="42"/>
      <c r="I6" s="42"/>
      <c r="J6" s="42"/>
      <c r="K6" s="42"/>
    </row>
    <row r="7" spans="1:11" x14ac:dyDescent="0.3">
      <c r="C7" s="43" t="s">
        <v>17</v>
      </c>
      <c r="D7" s="28"/>
      <c r="E7" s="28"/>
      <c r="F7" s="28"/>
      <c r="G7" s="28"/>
      <c r="H7" s="28"/>
      <c r="I7" s="28"/>
      <c r="J7" s="28"/>
      <c r="K7" s="28"/>
    </row>
    <row r="8" spans="1:11" x14ac:dyDescent="0.3">
      <c r="A8" s="31"/>
      <c r="B8" s="36"/>
      <c r="C8" s="44"/>
    </row>
    <row r="9" spans="1:11" ht="5.25" customHeight="1" x14ac:dyDescent="0.3">
      <c r="A9" s="31"/>
      <c r="B9" s="36"/>
      <c r="C9" s="44"/>
    </row>
    <row r="10" spans="1:11" x14ac:dyDescent="0.3">
      <c r="A10" s="31"/>
      <c r="B10" s="36"/>
      <c r="C10" s="45" t="s">
        <v>18</v>
      </c>
    </row>
    <row r="11" spans="1:11" x14ac:dyDescent="0.3">
      <c r="A11" s="31"/>
      <c r="B11" s="36"/>
    </row>
    <row r="12" spans="1:11" x14ac:dyDescent="0.3">
      <c r="B12" s="38" t="s">
        <v>19</v>
      </c>
      <c r="C12" s="46">
        <f>1/C5</f>
        <v>8.3333333333333339</v>
      </c>
      <c r="D12" s="46">
        <f t="shared" ref="D12:K12" si="0">1/D5</f>
        <v>9.0909090909090917</v>
      </c>
      <c r="E12" s="46">
        <f t="shared" si="0"/>
        <v>10</v>
      </c>
      <c r="F12" s="46">
        <f t="shared" si="0"/>
        <v>11.111111111111111</v>
      </c>
      <c r="G12" s="46">
        <f t="shared" si="0"/>
        <v>12.5</v>
      </c>
      <c r="H12" s="46">
        <f t="shared" si="0"/>
        <v>14.285714285714285</v>
      </c>
      <c r="I12" s="46">
        <f t="shared" si="0"/>
        <v>16.666666666666668</v>
      </c>
      <c r="J12" s="46">
        <f t="shared" si="0"/>
        <v>20</v>
      </c>
      <c r="K12" s="46">
        <f t="shared" si="0"/>
        <v>25</v>
      </c>
    </row>
    <row r="13" spans="1:11" ht="25.5" customHeight="1" x14ac:dyDescent="0.3">
      <c r="C13" s="37" t="s">
        <v>15</v>
      </c>
      <c r="K13" s="37" t="s">
        <v>14</v>
      </c>
    </row>
    <row r="15" spans="1:11" x14ac:dyDescent="0.3">
      <c r="A15" s="47">
        <f>'Cap Rate'!E4</f>
        <v>2000000</v>
      </c>
      <c r="B15" s="38" t="s">
        <v>20</v>
      </c>
      <c r="C15" s="48">
        <f t="shared" ref="C15:K15" si="1">$A$15*C12/1000</f>
        <v>16666.666666666668</v>
      </c>
      <c r="D15" s="48">
        <f t="shared" si="1"/>
        <v>18181.818181818184</v>
      </c>
      <c r="E15" s="48">
        <f t="shared" si="1"/>
        <v>20000</v>
      </c>
      <c r="F15" s="48">
        <f t="shared" si="1"/>
        <v>22222.222222222219</v>
      </c>
      <c r="G15" s="48">
        <f t="shared" si="1"/>
        <v>25000</v>
      </c>
      <c r="H15" s="48">
        <f t="shared" si="1"/>
        <v>28571.428571428572</v>
      </c>
      <c r="I15" s="48">
        <f t="shared" si="1"/>
        <v>33333.333333333336</v>
      </c>
      <c r="J15" s="48">
        <f t="shared" si="1"/>
        <v>40000</v>
      </c>
      <c r="K15" s="48">
        <f t="shared" si="1"/>
        <v>50000</v>
      </c>
    </row>
    <row r="16" spans="1:11" x14ac:dyDescent="0.3">
      <c r="B16" s="37" t="s">
        <v>21</v>
      </c>
    </row>
    <row r="17" spans="2:11" x14ac:dyDescent="0.3">
      <c r="B17" s="37" t="s">
        <v>22</v>
      </c>
    </row>
    <row r="19" spans="2:11" ht="21" x14ac:dyDescent="0.35">
      <c r="B19" s="114" t="s">
        <v>88</v>
      </c>
      <c r="C19" s="49"/>
      <c r="D19" s="49"/>
      <c r="E19" s="49"/>
      <c r="F19" s="49"/>
      <c r="G19" s="49"/>
      <c r="H19" s="49"/>
      <c r="I19" s="49"/>
      <c r="J19" s="49"/>
      <c r="K19" s="49"/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/>
  </sheetViews>
  <sheetFormatPr defaultRowHeight="18.75" x14ac:dyDescent="0.3"/>
  <cols>
    <col min="1" max="1" width="5.5" style="13" customWidth="1"/>
    <col min="2" max="5" width="17.25" style="13" customWidth="1"/>
    <col min="6" max="257" width="9" style="13"/>
    <col min="258" max="261" width="17.25" style="13" customWidth="1"/>
    <col min="262" max="513" width="9" style="13"/>
    <col min="514" max="517" width="17.25" style="13" customWidth="1"/>
    <col min="518" max="769" width="9" style="13"/>
    <col min="770" max="773" width="17.25" style="13" customWidth="1"/>
    <col min="774" max="1025" width="9" style="13"/>
    <col min="1026" max="1029" width="17.25" style="13" customWidth="1"/>
    <col min="1030" max="1281" width="9" style="13"/>
    <col min="1282" max="1285" width="17.25" style="13" customWidth="1"/>
    <col min="1286" max="1537" width="9" style="13"/>
    <col min="1538" max="1541" width="17.25" style="13" customWidth="1"/>
    <col min="1542" max="1793" width="9" style="13"/>
    <col min="1794" max="1797" width="17.25" style="13" customWidth="1"/>
    <col min="1798" max="2049" width="9" style="13"/>
    <col min="2050" max="2053" width="17.25" style="13" customWidth="1"/>
    <col min="2054" max="2305" width="9" style="13"/>
    <col min="2306" max="2309" width="17.25" style="13" customWidth="1"/>
    <col min="2310" max="2561" width="9" style="13"/>
    <col min="2562" max="2565" width="17.25" style="13" customWidth="1"/>
    <col min="2566" max="2817" width="9" style="13"/>
    <col min="2818" max="2821" width="17.25" style="13" customWidth="1"/>
    <col min="2822" max="3073" width="9" style="13"/>
    <col min="3074" max="3077" width="17.25" style="13" customWidth="1"/>
    <col min="3078" max="3329" width="9" style="13"/>
    <col min="3330" max="3333" width="17.25" style="13" customWidth="1"/>
    <col min="3334" max="3585" width="9" style="13"/>
    <col min="3586" max="3589" width="17.25" style="13" customWidth="1"/>
    <col min="3590" max="3841" width="9" style="13"/>
    <col min="3842" max="3845" width="17.25" style="13" customWidth="1"/>
    <col min="3846" max="4097" width="9" style="13"/>
    <col min="4098" max="4101" width="17.25" style="13" customWidth="1"/>
    <col min="4102" max="4353" width="9" style="13"/>
    <col min="4354" max="4357" width="17.25" style="13" customWidth="1"/>
    <col min="4358" max="4609" width="9" style="13"/>
    <col min="4610" max="4613" width="17.25" style="13" customWidth="1"/>
    <col min="4614" max="4865" width="9" style="13"/>
    <col min="4866" max="4869" width="17.25" style="13" customWidth="1"/>
    <col min="4870" max="5121" width="9" style="13"/>
    <col min="5122" max="5125" width="17.25" style="13" customWidth="1"/>
    <col min="5126" max="5377" width="9" style="13"/>
    <col min="5378" max="5381" width="17.25" style="13" customWidth="1"/>
    <col min="5382" max="5633" width="9" style="13"/>
    <col min="5634" max="5637" width="17.25" style="13" customWidth="1"/>
    <col min="5638" max="5889" width="9" style="13"/>
    <col min="5890" max="5893" width="17.25" style="13" customWidth="1"/>
    <col min="5894" max="6145" width="9" style="13"/>
    <col min="6146" max="6149" width="17.25" style="13" customWidth="1"/>
    <col min="6150" max="6401" width="9" style="13"/>
    <col min="6402" max="6405" width="17.25" style="13" customWidth="1"/>
    <col min="6406" max="6657" width="9" style="13"/>
    <col min="6658" max="6661" width="17.25" style="13" customWidth="1"/>
    <col min="6662" max="6913" width="9" style="13"/>
    <col min="6914" max="6917" width="17.25" style="13" customWidth="1"/>
    <col min="6918" max="7169" width="9" style="13"/>
    <col min="7170" max="7173" width="17.25" style="13" customWidth="1"/>
    <col min="7174" max="7425" width="9" style="13"/>
    <col min="7426" max="7429" width="17.25" style="13" customWidth="1"/>
    <col min="7430" max="7681" width="9" style="13"/>
    <col min="7682" max="7685" width="17.25" style="13" customWidth="1"/>
    <col min="7686" max="7937" width="9" style="13"/>
    <col min="7938" max="7941" width="17.25" style="13" customWidth="1"/>
    <col min="7942" max="8193" width="9" style="13"/>
    <col min="8194" max="8197" width="17.25" style="13" customWidth="1"/>
    <col min="8198" max="8449" width="9" style="13"/>
    <col min="8450" max="8453" width="17.25" style="13" customWidth="1"/>
    <col min="8454" max="8705" width="9" style="13"/>
    <col min="8706" max="8709" width="17.25" style="13" customWidth="1"/>
    <col min="8710" max="8961" width="9" style="13"/>
    <col min="8962" max="8965" width="17.25" style="13" customWidth="1"/>
    <col min="8966" max="9217" width="9" style="13"/>
    <col min="9218" max="9221" width="17.25" style="13" customWidth="1"/>
    <col min="9222" max="9473" width="9" style="13"/>
    <col min="9474" max="9477" width="17.25" style="13" customWidth="1"/>
    <col min="9478" max="9729" width="9" style="13"/>
    <col min="9730" max="9733" width="17.25" style="13" customWidth="1"/>
    <col min="9734" max="9985" width="9" style="13"/>
    <col min="9986" max="9989" width="17.25" style="13" customWidth="1"/>
    <col min="9990" max="10241" width="9" style="13"/>
    <col min="10242" max="10245" width="17.25" style="13" customWidth="1"/>
    <col min="10246" max="10497" width="9" style="13"/>
    <col min="10498" max="10501" width="17.25" style="13" customWidth="1"/>
    <col min="10502" max="10753" width="9" style="13"/>
    <col min="10754" max="10757" width="17.25" style="13" customWidth="1"/>
    <col min="10758" max="11009" width="9" style="13"/>
    <col min="11010" max="11013" width="17.25" style="13" customWidth="1"/>
    <col min="11014" max="11265" width="9" style="13"/>
    <col min="11266" max="11269" width="17.25" style="13" customWidth="1"/>
    <col min="11270" max="11521" width="9" style="13"/>
    <col min="11522" max="11525" width="17.25" style="13" customWidth="1"/>
    <col min="11526" max="11777" width="9" style="13"/>
    <col min="11778" max="11781" width="17.25" style="13" customWidth="1"/>
    <col min="11782" max="12033" width="9" style="13"/>
    <col min="12034" max="12037" width="17.25" style="13" customWidth="1"/>
    <col min="12038" max="12289" width="9" style="13"/>
    <col min="12290" max="12293" width="17.25" style="13" customWidth="1"/>
    <col min="12294" max="12545" width="9" style="13"/>
    <col min="12546" max="12549" width="17.25" style="13" customWidth="1"/>
    <col min="12550" max="12801" width="9" style="13"/>
    <col min="12802" max="12805" width="17.25" style="13" customWidth="1"/>
    <col min="12806" max="13057" width="9" style="13"/>
    <col min="13058" max="13061" width="17.25" style="13" customWidth="1"/>
    <col min="13062" max="13313" width="9" style="13"/>
    <col min="13314" max="13317" width="17.25" style="13" customWidth="1"/>
    <col min="13318" max="13569" width="9" style="13"/>
    <col min="13570" max="13573" width="17.25" style="13" customWidth="1"/>
    <col min="13574" max="13825" width="9" style="13"/>
    <col min="13826" max="13829" width="17.25" style="13" customWidth="1"/>
    <col min="13830" max="14081" width="9" style="13"/>
    <col min="14082" max="14085" width="17.25" style="13" customWidth="1"/>
    <col min="14086" max="14337" width="9" style="13"/>
    <col min="14338" max="14341" width="17.25" style="13" customWidth="1"/>
    <col min="14342" max="14593" width="9" style="13"/>
    <col min="14594" max="14597" width="17.25" style="13" customWidth="1"/>
    <col min="14598" max="14849" width="9" style="13"/>
    <col min="14850" max="14853" width="17.25" style="13" customWidth="1"/>
    <col min="14854" max="15105" width="9" style="13"/>
    <col min="15106" max="15109" width="17.25" style="13" customWidth="1"/>
    <col min="15110" max="15361" width="9" style="13"/>
    <col min="15362" max="15365" width="17.25" style="13" customWidth="1"/>
    <col min="15366" max="15617" width="9" style="13"/>
    <col min="15618" max="15621" width="17.25" style="13" customWidth="1"/>
    <col min="15622" max="15873" width="9" style="13"/>
    <col min="15874" max="15877" width="17.25" style="13" customWidth="1"/>
    <col min="15878" max="16129" width="9" style="13"/>
    <col min="16130" max="16133" width="17.25" style="13" customWidth="1"/>
    <col min="16134" max="16384" width="9" style="13"/>
  </cols>
  <sheetData>
    <row r="2" spans="2:5" ht="23.25" x14ac:dyDescent="0.35">
      <c r="B2" s="12" t="s">
        <v>43</v>
      </c>
    </row>
    <row r="3" spans="2:5" ht="7.5" customHeight="1" x14ac:dyDescent="0.3"/>
    <row r="4" spans="2:5" s="66" customFormat="1" ht="84" customHeight="1" x14ac:dyDescent="0.2">
      <c r="B4" s="66" t="s">
        <v>105</v>
      </c>
      <c r="C4" s="66" t="s">
        <v>20</v>
      </c>
      <c r="D4" s="66" t="s">
        <v>7</v>
      </c>
      <c r="E4" s="66" t="s">
        <v>44</v>
      </c>
    </row>
    <row r="6" spans="2:5" x14ac:dyDescent="0.3">
      <c r="B6" s="29">
        <v>2000000</v>
      </c>
      <c r="C6" s="30">
        <f>B6/D6</f>
        <v>40000000</v>
      </c>
      <c r="D6" s="31">
        <v>0.05</v>
      </c>
      <c r="E6" s="36">
        <f>1/D6</f>
        <v>20</v>
      </c>
    </row>
    <row r="7" spans="2:5" x14ac:dyDescent="0.3">
      <c r="B7" s="29">
        <v>2000000</v>
      </c>
      <c r="C7" s="30">
        <f>B7/D7</f>
        <v>25000000</v>
      </c>
      <c r="D7" s="31">
        <v>0.08</v>
      </c>
      <c r="E7" s="36">
        <f>1/D7</f>
        <v>12.5</v>
      </c>
    </row>
    <row r="8" spans="2:5" x14ac:dyDescent="0.3">
      <c r="B8" s="29">
        <v>2000000</v>
      </c>
      <c r="C8" s="30">
        <f>B8/D8</f>
        <v>20000000</v>
      </c>
      <c r="D8" s="31">
        <v>0.1</v>
      </c>
      <c r="E8" s="36">
        <f>1/D8</f>
        <v>10</v>
      </c>
    </row>
    <row r="10" spans="2:5" x14ac:dyDescent="0.3">
      <c r="B10" s="16">
        <f>C10*D10</f>
        <v>1250000</v>
      </c>
      <c r="C10" s="15">
        <v>25000000</v>
      </c>
      <c r="D10" s="31">
        <v>0.05</v>
      </c>
      <c r="E10" s="36">
        <f>1/D10</f>
        <v>20</v>
      </c>
    </row>
    <row r="11" spans="2:5" x14ac:dyDescent="0.3">
      <c r="B11" s="16">
        <f>C11*D11</f>
        <v>2000000</v>
      </c>
      <c r="C11" s="15">
        <v>25000000</v>
      </c>
      <c r="D11" s="31">
        <v>0.08</v>
      </c>
      <c r="E11" s="36">
        <f>1/D11</f>
        <v>12.5</v>
      </c>
    </row>
    <row r="12" spans="2:5" x14ac:dyDescent="0.3">
      <c r="B12" s="16">
        <f>C12*D12</f>
        <v>2500000</v>
      </c>
      <c r="C12" s="15">
        <v>25000000</v>
      </c>
      <c r="D12" s="31">
        <v>0.1</v>
      </c>
      <c r="E12" s="36">
        <f>1/D12</f>
        <v>10</v>
      </c>
    </row>
    <row r="14" spans="2:5" ht="21" x14ac:dyDescent="0.35">
      <c r="B14" s="114" t="s">
        <v>106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zoomScaleNormal="100" workbookViewId="0"/>
  </sheetViews>
  <sheetFormatPr defaultRowHeight="18.75" x14ac:dyDescent="0.3"/>
  <cols>
    <col min="1" max="1" width="5.625" style="13" customWidth="1"/>
    <col min="2" max="2" width="32.125" style="13" customWidth="1"/>
    <col min="3" max="3" width="14.75" style="13" customWidth="1"/>
    <col min="4" max="4" width="10.5" style="13" customWidth="1"/>
    <col min="5" max="5" width="41.125" style="13" customWidth="1"/>
    <col min="6" max="6" width="9.125" style="13" customWidth="1"/>
    <col min="7" max="257" width="9" style="13"/>
    <col min="258" max="258" width="8" style="13" customWidth="1"/>
    <col min="259" max="259" width="10.75" style="13" customWidth="1"/>
    <col min="260" max="260" width="13.375" style="13" customWidth="1"/>
    <col min="261" max="261" width="17.25" style="13" customWidth="1"/>
    <col min="262" max="262" width="9.125" style="13" customWidth="1"/>
    <col min="263" max="513" width="9" style="13"/>
    <col min="514" max="514" width="8" style="13" customWidth="1"/>
    <col min="515" max="515" width="10.75" style="13" customWidth="1"/>
    <col min="516" max="516" width="13.375" style="13" customWidth="1"/>
    <col min="517" max="517" width="17.25" style="13" customWidth="1"/>
    <col min="518" max="518" width="9.125" style="13" customWidth="1"/>
    <col min="519" max="769" width="9" style="13"/>
    <col min="770" max="770" width="8" style="13" customWidth="1"/>
    <col min="771" max="771" width="10.75" style="13" customWidth="1"/>
    <col min="772" max="772" width="13.375" style="13" customWidth="1"/>
    <col min="773" max="773" width="17.25" style="13" customWidth="1"/>
    <col min="774" max="774" width="9.125" style="13" customWidth="1"/>
    <col min="775" max="1025" width="9" style="13"/>
    <col min="1026" max="1026" width="8" style="13" customWidth="1"/>
    <col min="1027" max="1027" width="10.75" style="13" customWidth="1"/>
    <col min="1028" max="1028" width="13.375" style="13" customWidth="1"/>
    <col min="1029" max="1029" width="17.25" style="13" customWidth="1"/>
    <col min="1030" max="1030" width="9.125" style="13" customWidth="1"/>
    <col min="1031" max="1281" width="9" style="13"/>
    <col min="1282" max="1282" width="8" style="13" customWidth="1"/>
    <col min="1283" max="1283" width="10.75" style="13" customWidth="1"/>
    <col min="1284" max="1284" width="13.375" style="13" customWidth="1"/>
    <col min="1285" max="1285" width="17.25" style="13" customWidth="1"/>
    <col min="1286" max="1286" width="9.125" style="13" customWidth="1"/>
    <col min="1287" max="1537" width="9" style="13"/>
    <col min="1538" max="1538" width="8" style="13" customWidth="1"/>
    <col min="1539" max="1539" width="10.75" style="13" customWidth="1"/>
    <col min="1540" max="1540" width="13.375" style="13" customWidth="1"/>
    <col min="1541" max="1541" width="17.25" style="13" customWidth="1"/>
    <col min="1542" max="1542" width="9.125" style="13" customWidth="1"/>
    <col min="1543" max="1793" width="9" style="13"/>
    <col min="1794" max="1794" width="8" style="13" customWidth="1"/>
    <col min="1795" max="1795" width="10.75" style="13" customWidth="1"/>
    <col min="1796" max="1796" width="13.375" style="13" customWidth="1"/>
    <col min="1797" max="1797" width="17.25" style="13" customWidth="1"/>
    <col min="1798" max="1798" width="9.125" style="13" customWidth="1"/>
    <col min="1799" max="2049" width="9" style="13"/>
    <col min="2050" max="2050" width="8" style="13" customWidth="1"/>
    <col min="2051" max="2051" width="10.75" style="13" customWidth="1"/>
    <col min="2052" max="2052" width="13.375" style="13" customWidth="1"/>
    <col min="2053" max="2053" width="17.25" style="13" customWidth="1"/>
    <col min="2054" max="2054" width="9.125" style="13" customWidth="1"/>
    <col min="2055" max="2305" width="9" style="13"/>
    <col min="2306" max="2306" width="8" style="13" customWidth="1"/>
    <col min="2307" max="2307" width="10.75" style="13" customWidth="1"/>
    <col min="2308" max="2308" width="13.375" style="13" customWidth="1"/>
    <col min="2309" max="2309" width="17.25" style="13" customWidth="1"/>
    <col min="2310" max="2310" width="9.125" style="13" customWidth="1"/>
    <col min="2311" max="2561" width="9" style="13"/>
    <col min="2562" max="2562" width="8" style="13" customWidth="1"/>
    <col min="2563" max="2563" width="10.75" style="13" customWidth="1"/>
    <col min="2564" max="2564" width="13.375" style="13" customWidth="1"/>
    <col min="2565" max="2565" width="17.25" style="13" customWidth="1"/>
    <col min="2566" max="2566" width="9.125" style="13" customWidth="1"/>
    <col min="2567" max="2817" width="9" style="13"/>
    <col min="2818" max="2818" width="8" style="13" customWidth="1"/>
    <col min="2819" max="2819" width="10.75" style="13" customWidth="1"/>
    <col min="2820" max="2820" width="13.375" style="13" customWidth="1"/>
    <col min="2821" max="2821" width="17.25" style="13" customWidth="1"/>
    <col min="2822" max="2822" width="9.125" style="13" customWidth="1"/>
    <col min="2823" max="3073" width="9" style="13"/>
    <col min="3074" max="3074" width="8" style="13" customWidth="1"/>
    <col min="3075" max="3075" width="10.75" style="13" customWidth="1"/>
    <col min="3076" max="3076" width="13.375" style="13" customWidth="1"/>
    <col min="3077" max="3077" width="17.25" style="13" customWidth="1"/>
    <col min="3078" max="3078" width="9.125" style="13" customWidth="1"/>
    <col min="3079" max="3329" width="9" style="13"/>
    <col min="3330" max="3330" width="8" style="13" customWidth="1"/>
    <col min="3331" max="3331" width="10.75" style="13" customWidth="1"/>
    <col min="3332" max="3332" width="13.375" style="13" customWidth="1"/>
    <col min="3333" max="3333" width="17.25" style="13" customWidth="1"/>
    <col min="3334" max="3334" width="9.125" style="13" customWidth="1"/>
    <col min="3335" max="3585" width="9" style="13"/>
    <col min="3586" max="3586" width="8" style="13" customWidth="1"/>
    <col min="3587" max="3587" width="10.75" style="13" customWidth="1"/>
    <col min="3588" max="3588" width="13.375" style="13" customWidth="1"/>
    <col min="3589" max="3589" width="17.25" style="13" customWidth="1"/>
    <col min="3590" max="3590" width="9.125" style="13" customWidth="1"/>
    <col min="3591" max="3841" width="9" style="13"/>
    <col min="3842" max="3842" width="8" style="13" customWidth="1"/>
    <col min="3843" max="3843" width="10.75" style="13" customWidth="1"/>
    <col min="3844" max="3844" width="13.375" style="13" customWidth="1"/>
    <col min="3845" max="3845" width="17.25" style="13" customWidth="1"/>
    <col min="3846" max="3846" width="9.125" style="13" customWidth="1"/>
    <col min="3847" max="4097" width="9" style="13"/>
    <col min="4098" max="4098" width="8" style="13" customWidth="1"/>
    <col min="4099" max="4099" width="10.75" style="13" customWidth="1"/>
    <col min="4100" max="4100" width="13.375" style="13" customWidth="1"/>
    <col min="4101" max="4101" width="17.25" style="13" customWidth="1"/>
    <col min="4102" max="4102" width="9.125" style="13" customWidth="1"/>
    <col min="4103" max="4353" width="9" style="13"/>
    <col min="4354" max="4354" width="8" style="13" customWidth="1"/>
    <col min="4355" max="4355" width="10.75" style="13" customWidth="1"/>
    <col min="4356" max="4356" width="13.375" style="13" customWidth="1"/>
    <col min="4357" max="4357" width="17.25" style="13" customWidth="1"/>
    <col min="4358" max="4358" width="9.125" style="13" customWidth="1"/>
    <col min="4359" max="4609" width="9" style="13"/>
    <col min="4610" max="4610" width="8" style="13" customWidth="1"/>
    <col min="4611" max="4611" width="10.75" style="13" customWidth="1"/>
    <col min="4612" max="4612" width="13.375" style="13" customWidth="1"/>
    <col min="4613" max="4613" width="17.25" style="13" customWidth="1"/>
    <col min="4614" max="4614" width="9.125" style="13" customWidth="1"/>
    <col min="4615" max="4865" width="9" style="13"/>
    <col min="4866" max="4866" width="8" style="13" customWidth="1"/>
    <col min="4867" max="4867" width="10.75" style="13" customWidth="1"/>
    <col min="4868" max="4868" width="13.375" style="13" customWidth="1"/>
    <col min="4869" max="4869" width="17.25" style="13" customWidth="1"/>
    <col min="4870" max="4870" width="9.125" style="13" customWidth="1"/>
    <col min="4871" max="5121" width="9" style="13"/>
    <col min="5122" max="5122" width="8" style="13" customWidth="1"/>
    <col min="5123" max="5123" width="10.75" style="13" customWidth="1"/>
    <col min="5124" max="5124" width="13.375" style="13" customWidth="1"/>
    <col min="5125" max="5125" width="17.25" style="13" customWidth="1"/>
    <col min="5126" max="5126" width="9.125" style="13" customWidth="1"/>
    <col min="5127" max="5377" width="9" style="13"/>
    <col min="5378" max="5378" width="8" style="13" customWidth="1"/>
    <col min="5379" max="5379" width="10.75" style="13" customWidth="1"/>
    <col min="5380" max="5380" width="13.375" style="13" customWidth="1"/>
    <col min="5381" max="5381" width="17.25" style="13" customWidth="1"/>
    <col min="5382" max="5382" width="9.125" style="13" customWidth="1"/>
    <col min="5383" max="5633" width="9" style="13"/>
    <col min="5634" max="5634" width="8" style="13" customWidth="1"/>
    <col min="5635" max="5635" width="10.75" style="13" customWidth="1"/>
    <col min="5636" max="5636" width="13.375" style="13" customWidth="1"/>
    <col min="5637" max="5637" width="17.25" style="13" customWidth="1"/>
    <col min="5638" max="5638" width="9.125" style="13" customWidth="1"/>
    <col min="5639" max="5889" width="9" style="13"/>
    <col min="5890" max="5890" width="8" style="13" customWidth="1"/>
    <col min="5891" max="5891" width="10.75" style="13" customWidth="1"/>
    <col min="5892" max="5892" width="13.375" style="13" customWidth="1"/>
    <col min="5893" max="5893" width="17.25" style="13" customWidth="1"/>
    <col min="5894" max="5894" width="9.125" style="13" customWidth="1"/>
    <col min="5895" max="6145" width="9" style="13"/>
    <col min="6146" max="6146" width="8" style="13" customWidth="1"/>
    <col min="6147" max="6147" width="10.75" style="13" customWidth="1"/>
    <col min="6148" max="6148" width="13.375" style="13" customWidth="1"/>
    <col min="6149" max="6149" width="17.25" style="13" customWidth="1"/>
    <col min="6150" max="6150" width="9.125" style="13" customWidth="1"/>
    <col min="6151" max="6401" width="9" style="13"/>
    <col min="6402" max="6402" width="8" style="13" customWidth="1"/>
    <col min="6403" max="6403" width="10.75" style="13" customWidth="1"/>
    <col min="6404" max="6404" width="13.375" style="13" customWidth="1"/>
    <col min="6405" max="6405" width="17.25" style="13" customWidth="1"/>
    <col min="6406" max="6406" width="9.125" style="13" customWidth="1"/>
    <col min="6407" max="6657" width="9" style="13"/>
    <col min="6658" max="6658" width="8" style="13" customWidth="1"/>
    <col min="6659" max="6659" width="10.75" style="13" customWidth="1"/>
    <col min="6660" max="6660" width="13.375" style="13" customWidth="1"/>
    <col min="6661" max="6661" width="17.25" style="13" customWidth="1"/>
    <col min="6662" max="6662" width="9.125" style="13" customWidth="1"/>
    <col min="6663" max="6913" width="9" style="13"/>
    <col min="6914" max="6914" width="8" style="13" customWidth="1"/>
    <col min="6915" max="6915" width="10.75" style="13" customWidth="1"/>
    <col min="6916" max="6916" width="13.375" style="13" customWidth="1"/>
    <col min="6917" max="6917" width="17.25" style="13" customWidth="1"/>
    <col min="6918" max="6918" width="9.125" style="13" customWidth="1"/>
    <col min="6919" max="7169" width="9" style="13"/>
    <col min="7170" max="7170" width="8" style="13" customWidth="1"/>
    <col min="7171" max="7171" width="10.75" style="13" customWidth="1"/>
    <col min="7172" max="7172" width="13.375" style="13" customWidth="1"/>
    <col min="7173" max="7173" width="17.25" style="13" customWidth="1"/>
    <col min="7174" max="7174" width="9.125" style="13" customWidth="1"/>
    <col min="7175" max="7425" width="9" style="13"/>
    <col min="7426" max="7426" width="8" style="13" customWidth="1"/>
    <col min="7427" max="7427" width="10.75" style="13" customWidth="1"/>
    <col min="7428" max="7428" width="13.375" style="13" customWidth="1"/>
    <col min="7429" max="7429" width="17.25" style="13" customWidth="1"/>
    <col min="7430" max="7430" width="9.125" style="13" customWidth="1"/>
    <col min="7431" max="7681" width="9" style="13"/>
    <col min="7682" max="7682" width="8" style="13" customWidth="1"/>
    <col min="7683" max="7683" width="10.75" style="13" customWidth="1"/>
    <col min="7684" max="7684" width="13.375" style="13" customWidth="1"/>
    <col min="7685" max="7685" width="17.25" style="13" customWidth="1"/>
    <col min="7686" max="7686" width="9.125" style="13" customWidth="1"/>
    <col min="7687" max="7937" width="9" style="13"/>
    <col min="7938" max="7938" width="8" style="13" customWidth="1"/>
    <col min="7939" max="7939" width="10.75" style="13" customWidth="1"/>
    <col min="7940" max="7940" width="13.375" style="13" customWidth="1"/>
    <col min="7941" max="7941" width="17.25" style="13" customWidth="1"/>
    <col min="7942" max="7942" width="9.125" style="13" customWidth="1"/>
    <col min="7943" max="8193" width="9" style="13"/>
    <col min="8194" max="8194" width="8" style="13" customWidth="1"/>
    <col min="8195" max="8195" width="10.75" style="13" customWidth="1"/>
    <col min="8196" max="8196" width="13.375" style="13" customWidth="1"/>
    <col min="8197" max="8197" width="17.25" style="13" customWidth="1"/>
    <col min="8198" max="8198" width="9.125" style="13" customWidth="1"/>
    <col min="8199" max="8449" width="9" style="13"/>
    <col min="8450" max="8450" width="8" style="13" customWidth="1"/>
    <col min="8451" max="8451" width="10.75" style="13" customWidth="1"/>
    <col min="8452" max="8452" width="13.375" style="13" customWidth="1"/>
    <col min="8453" max="8453" width="17.25" style="13" customWidth="1"/>
    <col min="8454" max="8454" width="9.125" style="13" customWidth="1"/>
    <col min="8455" max="8705" width="9" style="13"/>
    <col min="8706" max="8706" width="8" style="13" customWidth="1"/>
    <col min="8707" max="8707" width="10.75" style="13" customWidth="1"/>
    <col min="8708" max="8708" width="13.375" style="13" customWidth="1"/>
    <col min="8709" max="8709" width="17.25" style="13" customWidth="1"/>
    <col min="8710" max="8710" width="9.125" style="13" customWidth="1"/>
    <col min="8711" max="8961" width="9" style="13"/>
    <col min="8962" max="8962" width="8" style="13" customWidth="1"/>
    <col min="8963" max="8963" width="10.75" style="13" customWidth="1"/>
    <col min="8964" max="8964" width="13.375" style="13" customWidth="1"/>
    <col min="8965" max="8965" width="17.25" style="13" customWidth="1"/>
    <col min="8966" max="8966" width="9.125" style="13" customWidth="1"/>
    <col min="8967" max="9217" width="9" style="13"/>
    <col min="9218" max="9218" width="8" style="13" customWidth="1"/>
    <col min="9219" max="9219" width="10.75" style="13" customWidth="1"/>
    <col min="9220" max="9220" width="13.375" style="13" customWidth="1"/>
    <col min="9221" max="9221" width="17.25" style="13" customWidth="1"/>
    <col min="9222" max="9222" width="9.125" style="13" customWidth="1"/>
    <col min="9223" max="9473" width="9" style="13"/>
    <col min="9474" max="9474" width="8" style="13" customWidth="1"/>
    <col min="9475" max="9475" width="10.75" style="13" customWidth="1"/>
    <col min="9476" max="9476" width="13.375" style="13" customWidth="1"/>
    <col min="9477" max="9477" width="17.25" style="13" customWidth="1"/>
    <col min="9478" max="9478" width="9.125" style="13" customWidth="1"/>
    <col min="9479" max="9729" width="9" style="13"/>
    <col min="9730" max="9730" width="8" style="13" customWidth="1"/>
    <col min="9731" max="9731" width="10.75" style="13" customWidth="1"/>
    <col min="9732" max="9732" width="13.375" style="13" customWidth="1"/>
    <col min="9733" max="9733" width="17.25" style="13" customWidth="1"/>
    <col min="9734" max="9734" width="9.125" style="13" customWidth="1"/>
    <col min="9735" max="9985" width="9" style="13"/>
    <col min="9986" max="9986" width="8" style="13" customWidth="1"/>
    <col min="9987" max="9987" width="10.75" style="13" customWidth="1"/>
    <col min="9988" max="9988" width="13.375" style="13" customWidth="1"/>
    <col min="9989" max="9989" width="17.25" style="13" customWidth="1"/>
    <col min="9990" max="9990" width="9.125" style="13" customWidth="1"/>
    <col min="9991" max="10241" width="9" style="13"/>
    <col min="10242" max="10242" width="8" style="13" customWidth="1"/>
    <col min="10243" max="10243" width="10.75" style="13" customWidth="1"/>
    <col min="10244" max="10244" width="13.375" style="13" customWidth="1"/>
    <col min="10245" max="10245" width="17.25" style="13" customWidth="1"/>
    <col min="10246" max="10246" width="9.125" style="13" customWidth="1"/>
    <col min="10247" max="10497" width="9" style="13"/>
    <col min="10498" max="10498" width="8" style="13" customWidth="1"/>
    <col min="10499" max="10499" width="10.75" style="13" customWidth="1"/>
    <col min="10500" max="10500" width="13.375" style="13" customWidth="1"/>
    <col min="10501" max="10501" width="17.25" style="13" customWidth="1"/>
    <col min="10502" max="10502" width="9.125" style="13" customWidth="1"/>
    <col min="10503" max="10753" width="9" style="13"/>
    <col min="10754" max="10754" width="8" style="13" customWidth="1"/>
    <col min="10755" max="10755" width="10.75" style="13" customWidth="1"/>
    <col min="10756" max="10756" width="13.375" style="13" customWidth="1"/>
    <col min="10757" max="10757" width="17.25" style="13" customWidth="1"/>
    <col min="10758" max="10758" width="9.125" style="13" customWidth="1"/>
    <col min="10759" max="11009" width="9" style="13"/>
    <col min="11010" max="11010" width="8" style="13" customWidth="1"/>
    <col min="11011" max="11011" width="10.75" style="13" customWidth="1"/>
    <col min="11012" max="11012" width="13.375" style="13" customWidth="1"/>
    <col min="11013" max="11013" width="17.25" style="13" customWidth="1"/>
    <col min="11014" max="11014" width="9.125" style="13" customWidth="1"/>
    <col min="11015" max="11265" width="9" style="13"/>
    <col min="11266" max="11266" width="8" style="13" customWidth="1"/>
    <col min="11267" max="11267" width="10.75" style="13" customWidth="1"/>
    <col min="11268" max="11268" width="13.375" style="13" customWidth="1"/>
    <col min="11269" max="11269" width="17.25" style="13" customWidth="1"/>
    <col min="11270" max="11270" width="9.125" style="13" customWidth="1"/>
    <col min="11271" max="11521" width="9" style="13"/>
    <col min="11522" max="11522" width="8" style="13" customWidth="1"/>
    <col min="11523" max="11523" width="10.75" style="13" customWidth="1"/>
    <col min="11524" max="11524" width="13.375" style="13" customWidth="1"/>
    <col min="11525" max="11525" width="17.25" style="13" customWidth="1"/>
    <col min="11526" max="11526" width="9.125" style="13" customWidth="1"/>
    <col min="11527" max="11777" width="9" style="13"/>
    <col min="11778" max="11778" width="8" style="13" customWidth="1"/>
    <col min="11779" max="11779" width="10.75" style="13" customWidth="1"/>
    <col min="11780" max="11780" width="13.375" style="13" customWidth="1"/>
    <col min="11781" max="11781" width="17.25" style="13" customWidth="1"/>
    <col min="11782" max="11782" width="9.125" style="13" customWidth="1"/>
    <col min="11783" max="12033" width="9" style="13"/>
    <col min="12034" max="12034" width="8" style="13" customWidth="1"/>
    <col min="12035" max="12035" width="10.75" style="13" customWidth="1"/>
    <col min="12036" max="12036" width="13.375" style="13" customWidth="1"/>
    <col min="12037" max="12037" width="17.25" style="13" customWidth="1"/>
    <col min="12038" max="12038" width="9.125" style="13" customWidth="1"/>
    <col min="12039" max="12289" width="9" style="13"/>
    <col min="12290" max="12290" width="8" style="13" customWidth="1"/>
    <col min="12291" max="12291" width="10.75" style="13" customWidth="1"/>
    <col min="12292" max="12292" width="13.375" style="13" customWidth="1"/>
    <col min="12293" max="12293" width="17.25" style="13" customWidth="1"/>
    <col min="12294" max="12294" width="9.125" style="13" customWidth="1"/>
    <col min="12295" max="12545" width="9" style="13"/>
    <col min="12546" max="12546" width="8" style="13" customWidth="1"/>
    <col min="12547" max="12547" width="10.75" style="13" customWidth="1"/>
    <col min="12548" max="12548" width="13.375" style="13" customWidth="1"/>
    <col min="12549" max="12549" width="17.25" style="13" customWidth="1"/>
    <col min="12550" max="12550" width="9.125" style="13" customWidth="1"/>
    <col min="12551" max="12801" width="9" style="13"/>
    <col min="12802" max="12802" width="8" style="13" customWidth="1"/>
    <col min="12803" max="12803" width="10.75" style="13" customWidth="1"/>
    <col min="12804" max="12804" width="13.375" style="13" customWidth="1"/>
    <col min="12805" max="12805" width="17.25" style="13" customWidth="1"/>
    <col min="12806" max="12806" width="9.125" style="13" customWidth="1"/>
    <col min="12807" max="13057" width="9" style="13"/>
    <col min="13058" max="13058" width="8" style="13" customWidth="1"/>
    <col min="13059" max="13059" width="10.75" style="13" customWidth="1"/>
    <col min="13060" max="13060" width="13.375" style="13" customWidth="1"/>
    <col min="13061" max="13061" width="17.25" style="13" customWidth="1"/>
    <col min="13062" max="13062" width="9.125" style="13" customWidth="1"/>
    <col min="13063" max="13313" width="9" style="13"/>
    <col min="13314" max="13314" width="8" style="13" customWidth="1"/>
    <col min="13315" max="13315" width="10.75" style="13" customWidth="1"/>
    <col min="13316" max="13316" width="13.375" style="13" customWidth="1"/>
    <col min="13317" max="13317" width="17.25" style="13" customWidth="1"/>
    <col min="13318" max="13318" width="9.125" style="13" customWidth="1"/>
    <col min="13319" max="13569" width="9" style="13"/>
    <col min="13570" max="13570" width="8" style="13" customWidth="1"/>
    <col min="13571" max="13571" width="10.75" style="13" customWidth="1"/>
    <col min="13572" max="13572" width="13.375" style="13" customWidth="1"/>
    <col min="13573" max="13573" width="17.25" style="13" customWidth="1"/>
    <col min="13574" max="13574" width="9.125" style="13" customWidth="1"/>
    <col min="13575" max="13825" width="9" style="13"/>
    <col min="13826" max="13826" width="8" style="13" customWidth="1"/>
    <col min="13827" max="13827" width="10.75" style="13" customWidth="1"/>
    <col min="13828" max="13828" width="13.375" style="13" customWidth="1"/>
    <col min="13829" max="13829" width="17.25" style="13" customWidth="1"/>
    <col min="13830" max="13830" width="9.125" style="13" customWidth="1"/>
    <col min="13831" max="14081" width="9" style="13"/>
    <col min="14082" max="14082" width="8" style="13" customWidth="1"/>
    <col min="14083" max="14083" width="10.75" style="13" customWidth="1"/>
    <col min="14084" max="14084" width="13.375" style="13" customWidth="1"/>
    <col min="14085" max="14085" width="17.25" style="13" customWidth="1"/>
    <col min="14086" max="14086" width="9.125" style="13" customWidth="1"/>
    <col min="14087" max="14337" width="9" style="13"/>
    <col min="14338" max="14338" width="8" style="13" customWidth="1"/>
    <col min="14339" max="14339" width="10.75" style="13" customWidth="1"/>
    <col min="14340" max="14340" width="13.375" style="13" customWidth="1"/>
    <col min="14341" max="14341" width="17.25" style="13" customWidth="1"/>
    <col min="14342" max="14342" width="9.125" style="13" customWidth="1"/>
    <col min="14343" max="14593" width="9" style="13"/>
    <col min="14594" max="14594" width="8" style="13" customWidth="1"/>
    <col min="14595" max="14595" width="10.75" style="13" customWidth="1"/>
    <col min="14596" max="14596" width="13.375" style="13" customWidth="1"/>
    <col min="14597" max="14597" width="17.25" style="13" customWidth="1"/>
    <col min="14598" max="14598" width="9.125" style="13" customWidth="1"/>
    <col min="14599" max="14849" width="9" style="13"/>
    <col min="14850" max="14850" width="8" style="13" customWidth="1"/>
    <col min="14851" max="14851" width="10.75" style="13" customWidth="1"/>
    <col min="14852" max="14852" width="13.375" style="13" customWidth="1"/>
    <col min="14853" max="14853" width="17.25" style="13" customWidth="1"/>
    <col min="14854" max="14854" width="9.125" style="13" customWidth="1"/>
    <col min="14855" max="15105" width="9" style="13"/>
    <col min="15106" max="15106" width="8" style="13" customWidth="1"/>
    <col min="15107" max="15107" width="10.75" style="13" customWidth="1"/>
    <col min="15108" max="15108" width="13.375" style="13" customWidth="1"/>
    <col min="15109" max="15109" width="17.25" style="13" customWidth="1"/>
    <col min="15110" max="15110" width="9.125" style="13" customWidth="1"/>
    <col min="15111" max="15361" width="9" style="13"/>
    <col min="15362" max="15362" width="8" style="13" customWidth="1"/>
    <col min="15363" max="15363" width="10.75" style="13" customWidth="1"/>
    <col min="15364" max="15364" width="13.375" style="13" customWidth="1"/>
    <col min="15365" max="15365" width="17.25" style="13" customWidth="1"/>
    <col min="15366" max="15366" width="9.125" style="13" customWidth="1"/>
    <col min="15367" max="15617" width="9" style="13"/>
    <col min="15618" max="15618" width="8" style="13" customWidth="1"/>
    <col min="15619" max="15619" width="10.75" style="13" customWidth="1"/>
    <col min="15620" max="15620" width="13.375" style="13" customWidth="1"/>
    <col min="15621" max="15621" width="17.25" style="13" customWidth="1"/>
    <col min="15622" max="15622" width="9.125" style="13" customWidth="1"/>
    <col min="15623" max="15873" width="9" style="13"/>
    <col min="15874" max="15874" width="8" style="13" customWidth="1"/>
    <col min="15875" max="15875" width="10.75" style="13" customWidth="1"/>
    <col min="15876" max="15876" width="13.375" style="13" customWidth="1"/>
    <col min="15877" max="15877" width="17.25" style="13" customWidth="1"/>
    <col min="15878" max="15878" width="9.125" style="13" customWidth="1"/>
    <col min="15879" max="16129" width="9" style="13"/>
    <col min="16130" max="16130" width="8" style="13" customWidth="1"/>
    <col min="16131" max="16131" width="10.75" style="13" customWidth="1"/>
    <col min="16132" max="16132" width="13.375" style="13" customWidth="1"/>
    <col min="16133" max="16133" width="17.25" style="13" customWidth="1"/>
    <col min="16134" max="16134" width="9.125" style="13" customWidth="1"/>
    <col min="16135" max="16384" width="9" style="13"/>
  </cols>
  <sheetData>
    <row r="2" spans="2:9" ht="23.25" x14ac:dyDescent="0.35">
      <c r="B2" s="12" t="s">
        <v>92</v>
      </c>
    </row>
    <row r="3" spans="2:9" x14ac:dyDescent="0.3">
      <c r="B3" s="29"/>
      <c r="C3" s="30"/>
      <c r="D3" s="31"/>
      <c r="E3" s="140" t="s">
        <v>47</v>
      </c>
    </row>
    <row r="4" spans="2:9" x14ac:dyDescent="0.3">
      <c r="B4" s="142" t="s">
        <v>102</v>
      </c>
      <c r="C4" s="30"/>
      <c r="D4" s="31"/>
      <c r="E4" s="36"/>
    </row>
    <row r="5" spans="2:9" x14ac:dyDescent="0.3">
      <c r="B5" s="142"/>
      <c r="C5" s="30"/>
      <c r="D5" s="31"/>
      <c r="E5" s="36"/>
    </row>
    <row r="6" spans="2:9" x14ac:dyDescent="0.3">
      <c r="B6" s="135" t="s">
        <v>93</v>
      </c>
      <c r="C6" s="30"/>
      <c r="D6" s="137">
        <v>1.4999999999999999E-2</v>
      </c>
      <c r="E6" s="141" t="s">
        <v>103</v>
      </c>
    </row>
    <row r="7" spans="2:9" x14ac:dyDescent="0.3">
      <c r="B7" s="136" t="s">
        <v>99</v>
      </c>
      <c r="C7" s="30"/>
      <c r="D7" s="137">
        <v>0.01</v>
      </c>
      <c r="E7" s="36" t="s">
        <v>101</v>
      </c>
    </row>
    <row r="8" spans="2:9" x14ac:dyDescent="0.3">
      <c r="B8" s="136" t="s">
        <v>94</v>
      </c>
      <c r="C8" s="30"/>
      <c r="D8" s="137">
        <v>0.01</v>
      </c>
      <c r="E8" s="36" t="s">
        <v>101</v>
      </c>
    </row>
    <row r="9" spans="2:9" x14ac:dyDescent="0.3">
      <c r="B9" s="136" t="s">
        <v>95</v>
      </c>
      <c r="C9" s="30"/>
      <c r="D9" s="137">
        <v>0.01</v>
      </c>
      <c r="E9" s="36" t="s">
        <v>101</v>
      </c>
      <c r="F9" s="143">
        <f>SUM(D7:D11)</f>
        <v>0.06</v>
      </c>
      <c r="G9" s="143"/>
      <c r="H9" s="143"/>
      <c r="I9" s="143"/>
    </row>
    <row r="10" spans="2:9" x14ac:dyDescent="0.3">
      <c r="B10" s="136" t="s">
        <v>96</v>
      </c>
      <c r="C10" s="30"/>
      <c r="D10" s="137">
        <v>0.01</v>
      </c>
      <c r="E10" s="36" t="s">
        <v>101</v>
      </c>
    </row>
    <row r="11" spans="2:9" x14ac:dyDescent="0.3">
      <c r="B11" s="136" t="s">
        <v>97</v>
      </c>
      <c r="D11" s="138">
        <v>0.02</v>
      </c>
      <c r="E11" s="36" t="s">
        <v>101</v>
      </c>
    </row>
    <row r="12" spans="2:9" x14ac:dyDescent="0.3">
      <c r="B12" s="134" t="s">
        <v>98</v>
      </c>
      <c r="C12" s="30"/>
      <c r="D12" s="139">
        <f>SUM(D6:D11)</f>
        <v>7.5000000000000011E-2</v>
      </c>
      <c r="E12" s="36"/>
    </row>
    <row r="13" spans="2:9" x14ac:dyDescent="0.3">
      <c r="B13" s="29"/>
      <c r="C13" s="30"/>
      <c r="D13" s="31"/>
      <c r="E13" s="36"/>
    </row>
    <row r="14" spans="2:9" ht="26.25" x14ac:dyDescent="0.4">
      <c r="B14" s="113" t="s">
        <v>104</v>
      </c>
      <c r="C14" s="30"/>
      <c r="D14" s="31"/>
      <c r="E14" s="36"/>
    </row>
    <row r="15" spans="2:9" x14ac:dyDescent="0.3">
      <c r="B15" s="29"/>
      <c r="C15" s="30"/>
      <c r="D15" s="31"/>
      <c r="E15" s="36"/>
    </row>
    <row r="16" spans="2:9" x14ac:dyDescent="0.3">
      <c r="B16" s="29"/>
      <c r="C16" s="30"/>
      <c r="D16" s="31"/>
      <c r="E16" s="36"/>
    </row>
    <row r="17" spans="2:5" x14ac:dyDescent="0.3">
      <c r="B17" s="56" t="s">
        <v>89</v>
      </c>
      <c r="C17" s="18"/>
      <c r="D17" s="57">
        <v>7.0000000000000007E-2</v>
      </c>
      <c r="E17" s="36"/>
    </row>
    <row r="19" spans="2:5" x14ac:dyDescent="0.3">
      <c r="B19" s="58" t="s">
        <v>31</v>
      </c>
      <c r="C19" s="18"/>
      <c r="D19" s="57"/>
    </row>
    <row r="20" spans="2:5" ht="44.25" customHeight="1" x14ac:dyDescent="0.3">
      <c r="B20" s="59"/>
      <c r="C20" s="132" t="s">
        <v>32</v>
      </c>
      <c r="D20" s="132" t="s">
        <v>33</v>
      </c>
      <c r="E20" s="36"/>
    </row>
    <row r="21" spans="2:5" x14ac:dyDescent="0.3">
      <c r="B21" s="59"/>
      <c r="C21" s="132"/>
      <c r="D21" s="132"/>
      <c r="E21" s="36"/>
    </row>
    <row r="22" spans="2:5" ht="27.75" customHeight="1" x14ac:dyDescent="0.3">
      <c r="B22" s="59" t="s">
        <v>34</v>
      </c>
      <c r="C22" s="60">
        <v>0.8</v>
      </c>
      <c r="D22" s="57">
        <v>0.05</v>
      </c>
      <c r="E22" s="36"/>
    </row>
    <row r="23" spans="2:5" x14ac:dyDescent="0.3">
      <c r="B23" s="59" t="s">
        <v>35</v>
      </c>
      <c r="C23" s="60">
        <v>0.2</v>
      </c>
      <c r="D23" s="57">
        <v>0.15</v>
      </c>
      <c r="E23" s="36"/>
    </row>
    <row r="24" spans="2:5" x14ac:dyDescent="0.3">
      <c r="B24" s="56" t="s">
        <v>36</v>
      </c>
      <c r="C24" s="56"/>
      <c r="D24" s="61">
        <f>SUMPRODUCT(C22:C23,D22:D23)</f>
        <v>7.0000000000000007E-2</v>
      </c>
    </row>
    <row r="25" spans="2:5" x14ac:dyDescent="0.3">
      <c r="B25" s="56"/>
      <c r="C25" s="56"/>
      <c r="D25" s="61"/>
    </row>
    <row r="26" spans="2:5" x14ac:dyDescent="0.3">
      <c r="B26" s="56"/>
      <c r="C26" s="56"/>
      <c r="D26" s="61"/>
    </row>
    <row r="28" spans="2:5" x14ac:dyDescent="0.3">
      <c r="B28" s="62" t="s">
        <v>37</v>
      </c>
    </row>
    <row r="29" spans="2:5" x14ac:dyDescent="0.3">
      <c r="B29" s="17"/>
    </row>
    <row r="30" spans="2:5" x14ac:dyDescent="0.3">
      <c r="B30" s="18" t="s">
        <v>38</v>
      </c>
      <c r="C30" s="57">
        <v>0.05</v>
      </c>
      <c r="D30" s="18"/>
    </row>
    <row r="31" spans="2:5" x14ac:dyDescent="0.3">
      <c r="B31" s="18" t="s">
        <v>39</v>
      </c>
      <c r="C31" s="64">
        <f>C30/12</f>
        <v>4.1666666666666666E-3</v>
      </c>
      <c r="D31" s="18"/>
    </row>
    <row r="32" spans="2:5" x14ac:dyDescent="0.3">
      <c r="B32" s="18" t="s">
        <v>40</v>
      </c>
      <c r="C32" s="63">
        <v>360</v>
      </c>
      <c r="D32" s="18"/>
    </row>
    <row r="33" spans="2:5" x14ac:dyDescent="0.3">
      <c r="B33" s="133" t="s">
        <v>90</v>
      </c>
      <c r="C33" s="18">
        <f>C31/(1-(1/(1+C31)^C32))</f>
        <v>5.3682162301213815E-3</v>
      </c>
      <c r="E33" s="133" t="s">
        <v>41</v>
      </c>
    </row>
    <row r="34" spans="2:5" x14ac:dyDescent="0.3">
      <c r="B34" s="133" t="s">
        <v>91</v>
      </c>
      <c r="C34" s="18">
        <f>C33*12</f>
        <v>6.4418594761456574E-2</v>
      </c>
      <c r="E34" s="133" t="s">
        <v>100</v>
      </c>
    </row>
    <row r="35" spans="2:5" x14ac:dyDescent="0.3">
      <c r="B35" s="18"/>
      <c r="C35" s="18"/>
      <c r="D35" s="18"/>
    </row>
    <row r="36" spans="2:5" ht="44.25" customHeight="1" x14ac:dyDescent="0.3">
      <c r="B36" s="59"/>
      <c r="C36" s="132" t="s">
        <v>32</v>
      </c>
      <c r="D36" s="132" t="s">
        <v>33</v>
      </c>
      <c r="E36" s="36"/>
    </row>
    <row r="37" spans="2:5" x14ac:dyDescent="0.3">
      <c r="B37" s="59"/>
      <c r="C37" s="132"/>
      <c r="D37" s="132"/>
      <c r="E37" s="36"/>
    </row>
    <row r="38" spans="2:5" ht="27.75" customHeight="1" x14ac:dyDescent="0.3">
      <c r="B38" s="18" t="s">
        <v>42</v>
      </c>
      <c r="C38" s="60">
        <v>0.8</v>
      </c>
      <c r="D38" s="64">
        <f>C34</f>
        <v>6.4418594761456574E-2</v>
      </c>
    </row>
    <row r="39" spans="2:5" x14ac:dyDescent="0.3">
      <c r="B39" s="59" t="s">
        <v>35</v>
      </c>
      <c r="C39" s="60">
        <v>0.2</v>
      </c>
      <c r="D39" s="57">
        <v>0.15</v>
      </c>
    </row>
    <row r="40" spans="2:5" x14ac:dyDescent="0.3">
      <c r="B40" s="56" t="s">
        <v>36</v>
      </c>
      <c r="C40" s="18"/>
      <c r="D40" s="61">
        <f>SUMPRODUCT(C38:C39,D38:D39)</f>
        <v>8.1534875809165269E-2</v>
      </c>
    </row>
    <row r="41" spans="2:5" x14ac:dyDescent="0.3">
      <c r="D41" s="65"/>
    </row>
    <row r="42" spans="2:5" ht="21" x14ac:dyDescent="0.35">
      <c r="B42" s="114" t="s">
        <v>106</v>
      </c>
    </row>
  </sheetData>
  <mergeCells count="5">
    <mergeCell ref="C20:C21"/>
    <mergeCell ref="D20:D21"/>
    <mergeCell ref="C36:C37"/>
    <mergeCell ref="D36:D37"/>
    <mergeCell ref="F9:I9"/>
  </mergeCells>
  <hyperlinks>
    <hyperlink ref="E6" r:id="rId1" display="U.S. Treasury"/>
  </hyperlinks>
  <pageMargins left="0.7" right="0.7" top="0.75" bottom="0.75" header="0.3" footer="0.3"/>
  <pageSetup orientation="portrait" horizontalDpi="1200" verticalDpi="1200" r:id="rId2"/>
  <ignoredErrors>
    <ignoredError sqref="F9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Cover</vt:lpstr>
      <vt:lpstr>Sample Cash Flow Statement</vt:lpstr>
      <vt:lpstr>Cap Rate</vt:lpstr>
      <vt:lpstr>Reciprocal</vt:lpstr>
      <vt:lpstr>Continuum</vt:lpstr>
      <vt:lpstr>Property Valuation</vt:lpstr>
      <vt:lpstr>Cap Rate Composition &amp; Calc'n</vt:lpstr>
      <vt:lpstr>'Cap Rate'!Print_Area</vt:lpstr>
      <vt:lpstr>Continuum!Print_Area</vt:lpstr>
      <vt:lpstr>'Sample Cash Flow Statement'!Print_Area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REFM</dc:creator>
  <cp:lastModifiedBy>REFM_MacAir</cp:lastModifiedBy>
  <cp:lastPrinted>2011-11-10T13:48:05Z</cp:lastPrinted>
  <dcterms:created xsi:type="dcterms:W3CDTF">2011-11-09T18:29:13Z</dcterms:created>
  <dcterms:modified xsi:type="dcterms:W3CDTF">2012-06-06T15:27:01Z</dcterms:modified>
</cp:coreProperties>
</file>